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90" yWindow="90" windowWidth="11415" windowHeight="9510" activeTab="6"/>
  </bookViews>
  <sheets>
    <sheet name="denti diritti (2)" sheetId="8" r:id="rId1"/>
    <sheet name="denti diritti" sheetId="6" r:id="rId2"/>
    <sheet name="denti elicoidali" sheetId="7" r:id="rId3"/>
    <sheet name="formule denti diritti" sheetId="2" r:id="rId4"/>
    <sheet name="1" sheetId="4" r:id="rId5"/>
    <sheet name="2" sheetId="5" r:id="rId6"/>
    <sheet name="Ricavare m (3)" sheetId="10" r:id="rId7"/>
    <sheet name="Ricavare m (2)" sheetId="9" r:id="rId8"/>
    <sheet name="Ricavare m" sheetId="1" r:id="rId9"/>
  </sheets>
  <calcPr calcId="125725"/>
</workbook>
</file>

<file path=xl/calcChain.xml><?xml version="1.0" encoding="utf-8"?>
<calcChain xmlns="http://schemas.openxmlformats.org/spreadsheetml/2006/main">
  <c r="C9" i="10"/>
  <c r="C11" s="1"/>
  <c r="C9" i="9"/>
  <c r="C11" s="1"/>
  <c r="C21" i="8"/>
  <c r="C15"/>
  <c r="F15" s="1"/>
  <c r="C13"/>
  <c r="C14" s="1"/>
  <c r="C12"/>
  <c r="C11"/>
  <c r="C20" s="1"/>
  <c r="F9"/>
  <c r="F8"/>
  <c r="F7"/>
  <c r="F11" s="1"/>
  <c r="F20" s="1"/>
  <c r="E26" i="7"/>
  <c r="B26"/>
  <c r="E27"/>
  <c r="B27"/>
  <c r="E25"/>
  <c r="E24"/>
  <c r="E23"/>
  <c r="E22"/>
  <c r="B13"/>
  <c r="B22"/>
  <c r="B24" s="1"/>
  <c r="E9"/>
  <c r="B9"/>
  <c r="B18"/>
  <c r="B16"/>
  <c r="B17"/>
  <c r="E7"/>
  <c r="E13" s="1"/>
  <c r="B12"/>
  <c r="B14" s="1"/>
  <c r="B19" s="1"/>
  <c r="E6"/>
  <c r="E12" s="1"/>
  <c r="E5"/>
  <c r="F9" i="6"/>
  <c r="F6"/>
  <c r="F7"/>
  <c r="F13" s="1"/>
  <c r="F8"/>
  <c r="C21"/>
  <c r="C15"/>
  <c r="C13"/>
  <c r="C12"/>
  <c r="C11"/>
  <c r="C20" s="1"/>
  <c r="F21" i="5"/>
  <c r="C21"/>
  <c r="F13"/>
  <c r="F12"/>
  <c r="F14" s="1"/>
  <c r="F11"/>
  <c r="F20" s="1"/>
  <c r="C15"/>
  <c r="F15" s="1"/>
  <c r="F16" s="1"/>
  <c r="C13"/>
  <c r="C14" s="1"/>
  <c r="C12"/>
  <c r="C11"/>
  <c r="C20" s="1"/>
  <c r="F11" i="4"/>
  <c r="F12" s="1"/>
  <c r="C11"/>
  <c r="C12" s="1"/>
  <c r="F19"/>
  <c r="C19"/>
  <c r="F20"/>
  <c r="C20"/>
  <c r="F14"/>
  <c r="F13"/>
  <c r="F10"/>
  <c r="C15"/>
  <c r="C13"/>
  <c r="C14"/>
  <c r="F22"/>
  <c r="C22"/>
  <c r="C10"/>
  <c r="C21" s="1"/>
  <c r="C13" i="1"/>
  <c r="C12"/>
  <c r="C11"/>
  <c r="C10"/>
  <c r="C9"/>
  <c r="C10" i="10" l="1"/>
  <c r="C12"/>
  <c r="C13" s="1"/>
  <c r="C10" i="9"/>
  <c r="C12"/>
  <c r="C13" s="1"/>
  <c r="F12" i="8"/>
  <c r="F16"/>
  <c r="F13"/>
  <c r="F21"/>
  <c r="C16"/>
  <c r="E14" i="7"/>
  <c r="E15" s="1"/>
  <c r="B25"/>
  <c r="B23"/>
  <c r="E17"/>
  <c r="E16"/>
  <c r="B21"/>
  <c r="B20"/>
  <c r="B15"/>
  <c r="F15" i="6"/>
  <c r="F16" s="1"/>
  <c r="F11"/>
  <c r="F20" s="1"/>
  <c r="F12"/>
  <c r="F14" s="1"/>
  <c r="F21"/>
  <c r="C14"/>
  <c r="C16"/>
  <c r="F18" i="5"/>
  <c r="F17"/>
  <c r="F19"/>
  <c r="C16"/>
  <c r="F21" i="4"/>
  <c r="C18"/>
  <c r="C17"/>
  <c r="C16"/>
  <c r="F15"/>
  <c r="F16"/>
  <c r="F18"/>
  <c r="F17"/>
  <c r="F18" i="8" l="1"/>
  <c r="F19"/>
  <c r="F17"/>
  <c r="F14"/>
  <c r="C17"/>
  <c r="C18"/>
  <c r="C19"/>
  <c r="E19" i="7"/>
  <c r="E21"/>
  <c r="E18"/>
  <c r="E20" s="1"/>
  <c r="F19" i="6"/>
  <c r="F17"/>
  <c r="F18"/>
  <c r="C18"/>
  <c r="C17"/>
  <c r="C19"/>
  <c r="C19" i="5"/>
  <c r="C17"/>
  <c r="C18"/>
</calcChain>
</file>

<file path=xl/sharedStrings.xml><?xml version="1.0" encoding="utf-8"?>
<sst xmlns="http://schemas.openxmlformats.org/spreadsheetml/2006/main" count="368" uniqueCount="53">
  <si>
    <t>RUOTE DENTATE</t>
  </si>
  <si>
    <t>De</t>
  </si>
  <si>
    <t>Noti dal disegno</t>
  </si>
  <si>
    <t>Z</t>
  </si>
  <si>
    <t>Ricavo</t>
  </si>
  <si>
    <t>m</t>
  </si>
  <si>
    <t>Dp</t>
  </si>
  <si>
    <t>p</t>
  </si>
  <si>
    <t>mm</t>
  </si>
  <si>
    <t>h</t>
  </si>
  <si>
    <t>Di</t>
  </si>
  <si>
    <t>d</t>
  </si>
  <si>
    <t>s</t>
  </si>
  <si>
    <t>ha</t>
  </si>
  <si>
    <t>hf</t>
  </si>
  <si>
    <t>da</t>
  </si>
  <si>
    <t>df</t>
  </si>
  <si>
    <t>alfa</t>
  </si>
  <si>
    <t>°</t>
  </si>
  <si>
    <t>db</t>
  </si>
  <si>
    <t>a</t>
  </si>
  <si>
    <t>c</t>
  </si>
  <si>
    <t>u</t>
  </si>
  <si>
    <t>Dimensionamento fissato Z e modulo</t>
  </si>
  <si>
    <t>RUOTA 1</t>
  </si>
  <si>
    <t>RUOTA 2</t>
  </si>
  <si>
    <t>z1=</t>
  </si>
  <si>
    <t>z2=</t>
  </si>
  <si>
    <t>z1</t>
  </si>
  <si>
    <t>z2</t>
  </si>
  <si>
    <t>Dimensionamento fissato rapporto trasmissione, interasse e modulo</t>
  </si>
  <si>
    <t>RUOTE DENTATE A DENTI DIRITTI</t>
  </si>
  <si>
    <t>RUOTE DENTATE A DENTI ELICOIDALI</t>
  </si>
  <si>
    <t>beta</t>
  </si>
  <si>
    <r>
      <t>m</t>
    </r>
    <r>
      <rPr>
        <sz val="10"/>
        <color theme="1"/>
        <rFont val="Calibri"/>
        <family val="2"/>
        <scheme val="minor"/>
      </rPr>
      <t>n</t>
    </r>
  </si>
  <si>
    <t>per avere assi paralleli  mn1=mn2 cioè beta1=beta2</t>
  </si>
  <si>
    <t>di conseguenza anche mt1=mt2=mn/cos(beta)</t>
  </si>
  <si>
    <t>Dimensionamento fissato rapporto trasmissione, denti e modulo</t>
  </si>
  <si>
    <t>z</t>
  </si>
  <si>
    <t>mt</t>
  </si>
  <si>
    <t>alfa t</t>
  </si>
  <si>
    <t>alfa n</t>
  </si>
  <si>
    <t>pn</t>
  </si>
  <si>
    <t>pa</t>
  </si>
  <si>
    <t>pt</t>
  </si>
  <si>
    <t>pe</t>
  </si>
  <si>
    <t>zid serve a verificare il numero minimo di denti z come per</t>
  </si>
  <si>
    <t>delle ruote a denti diritti</t>
  </si>
  <si>
    <t>Con u=3 è consigliato Zmin=15</t>
  </si>
  <si>
    <t>le ruote a denti diritti; quindi z=14 garantisce lo zid minimo di 15</t>
  </si>
  <si>
    <t>z id</t>
  </si>
  <si>
    <t>d id</t>
  </si>
  <si>
    <t>largh.</t>
  </si>
</sst>
</file>

<file path=xl/styles.xml><?xml version="1.0" encoding="utf-8"?>
<styleSheet xmlns="http://schemas.openxmlformats.org/spreadsheetml/2006/main">
  <numFmts count="1">
    <numFmt numFmtId="164" formatCode="0.00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164" fontId="0" fillId="2" borderId="0" xfId="0" applyNumberFormat="1" applyFill="1"/>
    <xf numFmtId="0" fontId="0" fillId="2" borderId="0" xfId="0" applyFont="1" applyFill="1"/>
    <xf numFmtId="0" fontId="1" fillId="2" borderId="1" xfId="0" applyFont="1" applyFill="1" applyBorder="1"/>
    <xf numFmtId="0" fontId="0" fillId="2" borderId="2" xfId="0" applyFont="1" applyFill="1" applyBorder="1"/>
    <xf numFmtId="0" fontId="0" fillId="2" borderId="3" xfId="0" applyFont="1" applyFill="1" applyBorder="1"/>
    <xf numFmtId="0" fontId="0" fillId="2" borderId="4" xfId="0" applyFill="1" applyBorder="1"/>
    <xf numFmtId="0" fontId="0" fillId="2" borderId="0" xfId="0" applyFill="1" applyBorder="1"/>
    <xf numFmtId="0" fontId="0" fillId="2" borderId="5" xfId="0" applyFill="1" applyBorder="1"/>
    <xf numFmtId="2" fontId="0" fillId="2" borderId="0" xfId="0" applyNumberFormat="1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3" xfId="0" applyFill="1" applyBorder="1"/>
    <xf numFmtId="0" fontId="0" fillId="3" borderId="4" xfId="0" applyFill="1" applyBorder="1"/>
    <xf numFmtId="0" fontId="0" fillId="3" borderId="0" xfId="0" applyFill="1" applyBorder="1"/>
    <xf numFmtId="0" fontId="0" fillId="3" borderId="5" xfId="0" applyFill="1" applyBorder="1"/>
    <xf numFmtId="2" fontId="0" fillId="3" borderId="0" xfId="0" applyNumberFormat="1" applyFill="1" applyBorder="1"/>
    <xf numFmtId="0" fontId="1" fillId="4" borderId="1" xfId="0" applyFont="1" applyFill="1" applyBorder="1"/>
    <xf numFmtId="0" fontId="0" fillId="4" borderId="2" xfId="0" applyFont="1" applyFill="1" applyBorder="1"/>
    <xf numFmtId="0" fontId="0" fillId="4" borderId="3" xfId="0" applyFont="1" applyFill="1" applyBorder="1"/>
    <xf numFmtId="0" fontId="0" fillId="4" borderId="3" xfId="0" applyFill="1" applyBorder="1"/>
    <xf numFmtId="2" fontId="0" fillId="2" borderId="7" xfId="0" applyNumberFormat="1" applyFill="1" applyBorder="1"/>
    <xf numFmtId="0" fontId="0" fillId="3" borderId="0" xfId="0" applyFill="1"/>
    <xf numFmtId="2" fontId="0" fillId="2" borderId="0" xfId="0" applyNumberFormat="1" applyFill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png"/><Relationship Id="rId2" Type="http://schemas.openxmlformats.org/officeDocument/2006/relationships/image" Target="../media/image13.png"/><Relationship Id="rId1" Type="http://schemas.openxmlformats.org/officeDocument/2006/relationships/image" Target="../media/image12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png"/><Relationship Id="rId2" Type="http://schemas.openxmlformats.org/officeDocument/2006/relationships/image" Target="../media/image13.png"/><Relationship Id="rId1" Type="http://schemas.openxmlformats.org/officeDocument/2006/relationships/image" Target="../media/image12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png"/><Relationship Id="rId2" Type="http://schemas.openxmlformats.org/officeDocument/2006/relationships/image" Target="../media/image13.png"/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25852</xdr:colOff>
      <xdr:row>12</xdr:row>
      <xdr:rowOff>119516</xdr:rowOff>
    </xdr:from>
    <xdr:to>
      <xdr:col>14</xdr:col>
      <xdr:colOff>404811</xdr:colOff>
      <xdr:row>26</xdr:row>
      <xdr:rowOff>63500</xdr:rowOff>
    </xdr:to>
    <xdr:pic>
      <xdr:nvPicPr>
        <xdr:cNvPr id="2" name="Immagin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50077" y="2357891"/>
          <a:ext cx="3922259" cy="26205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48759</xdr:colOff>
      <xdr:row>3</xdr:row>
      <xdr:rowOff>124731</xdr:rowOff>
    </xdr:from>
    <xdr:to>
      <xdr:col>14</xdr:col>
      <xdr:colOff>391658</xdr:colOff>
      <xdr:row>13</xdr:row>
      <xdr:rowOff>36285</xdr:rowOff>
    </xdr:to>
    <xdr:pic>
      <xdr:nvPicPr>
        <xdr:cNvPr id="3" name="Immagine 2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372984" y="639081"/>
          <a:ext cx="3886199" cy="18260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381000</xdr:colOff>
      <xdr:row>4</xdr:row>
      <xdr:rowOff>31751</xdr:rowOff>
    </xdr:from>
    <xdr:to>
      <xdr:col>22</xdr:col>
      <xdr:colOff>468312</xdr:colOff>
      <xdr:row>39</xdr:row>
      <xdr:rowOff>174625</xdr:rowOff>
    </xdr:to>
    <xdr:pic>
      <xdr:nvPicPr>
        <xdr:cNvPr id="4" name="Immagine 3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7248525" y="746126"/>
          <a:ext cx="4811712" cy="68198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25852</xdr:colOff>
      <xdr:row>12</xdr:row>
      <xdr:rowOff>119516</xdr:rowOff>
    </xdr:from>
    <xdr:to>
      <xdr:col>14</xdr:col>
      <xdr:colOff>404811</xdr:colOff>
      <xdr:row>26</xdr:row>
      <xdr:rowOff>63500</xdr:rowOff>
    </xdr:to>
    <xdr:pic>
      <xdr:nvPicPr>
        <xdr:cNvPr id="3" name="Immagine 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35790" y="2357891"/>
          <a:ext cx="3903209" cy="261892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48759</xdr:colOff>
      <xdr:row>3</xdr:row>
      <xdr:rowOff>124731</xdr:rowOff>
    </xdr:from>
    <xdr:to>
      <xdr:col>14</xdr:col>
      <xdr:colOff>391658</xdr:colOff>
      <xdr:row>13</xdr:row>
      <xdr:rowOff>36285</xdr:rowOff>
    </xdr:to>
    <xdr:pic>
      <xdr:nvPicPr>
        <xdr:cNvPr id="4" name="Immagine 3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358697" y="640669"/>
          <a:ext cx="3867149" cy="18244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14</xdr:col>
      <xdr:colOff>381000</xdr:colOff>
      <xdr:row>4</xdr:row>
      <xdr:rowOff>31751</xdr:rowOff>
    </xdr:from>
    <xdr:to>
      <xdr:col>22</xdr:col>
      <xdr:colOff>468312</xdr:colOff>
      <xdr:row>39</xdr:row>
      <xdr:rowOff>174625</xdr:rowOff>
    </xdr:to>
    <xdr:pic>
      <xdr:nvPicPr>
        <xdr:cNvPr id="5" name="Immagine 4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7215188" y="746126"/>
          <a:ext cx="4786312" cy="68183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40</xdr:row>
      <xdr:rowOff>0</xdr:rowOff>
    </xdr:from>
    <xdr:to>
      <xdr:col>12</xdr:col>
      <xdr:colOff>152400</xdr:colOff>
      <xdr:row>59</xdr:row>
      <xdr:rowOff>133350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7686675"/>
          <a:ext cx="7467600" cy="3752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209550</xdr:colOff>
      <xdr:row>63</xdr:row>
      <xdr:rowOff>133350</xdr:rowOff>
    </xdr:from>
    <xdr:to>
      <xdr:col>11</xdr:col>
      <xdr:colOff>57150</xdr:colOff>
      <xdr:row>91</xdr:row>
      <xdr:rowOff>171450</xdr:rowOff>
    </xdr:to>
    <xdr:pic>
      <xdr:nvPicPr>
        <xdr:cNvPr id="205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09550" y="11058525"/>
          <a:ext cx="6553200" cy="53721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13</xdr:col>
      <xdr:colOff>123825</xdr:colOff>
      <xdr:row>49</xdr:row>
      <xdr:rowOff>57150</xdr:rowOff>
    </xdr:from>
    <xdr:to>
      <xdr:col>23</xdr:col>
      <xdr:colOff>342900</xdr:colOff>
      <xdr:row>84</xdr:row>
      <xdr:rowOff>152400</xdr:rowOff>
    </xdr:to>
    <xdr:pic>
      <xdr:nvPicPr>
        <xdr:cNvPr id="205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048625" y="9458325"/>
          <a:ext cx="6315075" cy="67627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66676</xdr:colOff>
      <xdr:row>30</xdr:row>
      <xdr:rowOff>28575</xdr:rowOff>
    </xdr:from>
    <xdr:to>
      <xdr:col>6</xdr:col>
      <xdr:colOff>240324</xdr:colOff>
      <xdr:row>31</xdr:row>
      <xdr:rowOff>9525</xdr:rowOff>
    </xdr:to>
    <xdr:pic>
      <xdr:nvPicPr>
        <xdr:cNvPr id="2053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6676" y="4667250"/>
          <a:ext cx="3831248" cy="171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4762</xdr:colOff>
      <xdr:row>35</xdr:row>
      <xdr:rowOff>87721</xdr:rowOff>
    </xdr:from>
    <xdr:to>
      <xdr:col>7</xdr:col>
      <xdr:colOff>500062</xdr:colOff>
      <xdr:row>37</xdr:row>
      <xdr:rowOff>104774</xdr:rowOff>
    </xdr:to>
    <xdr:pic>
      <xdr:nvPicPr>
        <xdr:cNvPr id="2054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4762" y="6818721"/>
          <a:ext cx="4773613" cy="39805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6</xdr:col>
      <xdr:colOff>295275</xdr:colOff>
      <xdr:row>2</xdr:row>
      <xdr:rowOff>161925</xdr:rowOff>
    </xdr:from>
    <xdr:to>
      <xdr:col>25</xdr:col>
      <xdr:colOff>276225</xdr:colOff>
      <xdr:row>24</xdr:row>
      <xdr:rowOff>76200</xdr:rowOff>
    </xdr:to>
    <xdr:pic>
      <xdr:nvPicPr>
        <xdr:cNvPr id="2055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3952875" y="590550"/>
          <a:ext cx="11563350" cy="4114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12</xdr:col>
      <xdr:colOff>133350</xdr:colOff>
      <xdr:row>25</xdr:row>
      <xdr:rowOff>19050</xdr:rowOff>
    </xdr:from>
    <xdr:to>
      <xdr:col>24</xdr:col>
      <xdr:colOff>266700</xdr:colOff>
      <xdr:row>48</xdr:row>
      <xdr:rowOff>47625</xdr:rowOff>
    </xdr:to>
    <xdr:pic>
      <xdr:nvPicPr>
        <xdr:cNvPr id="2056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7448550" y="4838700"/>
          <a:ext cx="7448550" cy="4419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22861</xdr:colOff>
      <xdr:row>0</xdr:row>
      <xdr:rowOff>152400</xdr:rowOff>
    </xdr:from>
    <xdr:to>
      <xdr:col>10</xdr:col>
      <xdr:colOff>350521</xdr:colOff>
      <xdr:row>48</xdr:row>
      <xdr:rowOff>61995</xdr:rowOff>
    </xdr:to>
    <xdr:pic>
      <xdr:nvPicPr>
        <xdr:cNvPr id="2" name="Immagin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861" y="152400"/>
          <a:ext cx="6423660" cy="86878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12699</xdr:colOff>
      <xdr:row>4</xdr:row>
      <xdr:rowOff>25399</xdr:rowOff>
    </xdr:from>
    <xdr:to>
      <xdr:col>11</xdr:col>
      <xdr:colOff>20644</xdr:colOff>
      <xdr:row>22</xdr:row>
      <xdr:rowOff>171450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13049" y="717549"/>
          <a:ext cx="2446345" cy="346710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</xdr:colOff>
      <xdr:row>3</xdr:row>
      <xdr:rowOff>177800</xdr:rowOff>
    </xdr:from>
    <xdr:to>
      <xdr:col>10</xdr:col>
      <xdr:colOff>444500</xdr:colOff>
      <xdr:row>21</xdr:row>
      <xdr:rowOff>45253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19400" y="679450"/>
          <a:ext cx="2254250" cy="319485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13</xdr:row>
      <xdr:rowOff>166369</xdr:rowOff>
    </xdr:from>
    <xdr:to>
      <xdr:col>10</xdr:col>
      <xdr:colOff>127000</xdr:colOff>
      <xdr:row>49</xdr:row>
      <xdr:rowOff>88600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2585719"/>
          <a:ext cx="5241925" cy="678023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4</xdr:col>
      <xdr:colOff>478790</xdr:colOff>
      <xdr:row>1</xdr:row>
      <xdr:rowOff>1270</xdr:rowOff>
    </xdr:from>
    <xdr:to>
      <xdr:col>9</xdr:col>
      <xdr:colOff>0</xdr:colOff>
      <xdr:row>14</xdr:row>
      <xdr:rowOff>38960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069465" y="86995"/>
          <a:ext cx="2473960" cy="256181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404812</xdr:colOff>
      <xdr:row>1</xdr:row>
      <xdr:rowOff>95250</xdr:rowOff>
    </xdr:from>
    <xdr:to>
      <xdr:col>22</xdr:col>
      <xdr:colOff>564924</xdr:colOff>
      <xdr:row>24</xdr:row>
      <xdr:rowOff>151040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538787" y="180975"/>
          <a:ext cx="7246712" cy="448491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13</xdr:row>
      <xdr:rowOff>166369</xdr:rowOff>
    </xdr:from>
    <xdr:to>
      <xdr:col>10</xdr:col>
      <xdr:colOff>127000</xdr:colOff>
      <xdr:row>49</xdr:row>
      <xdr:rowOff>88600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2585719"/>
          <a:ext cx="5241925" cy="678023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4</xdr:col>
      <xdr:colOff>478790</xdr:colOff>
      <xdr:row>1</xdr:row>
      <xdr:rowOff>1270</xdr:rowOff>
    </xdr:from>
    <xdr:to>
      <xdr:col>9</xdr:col>
      <xdr:colOff>0</xdr:colOff>
      <xdr:row>14</xdr:row>
      <xdr:rowOff>38960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069465" y="86995"/>
          <a:ext cx="2473960" cy="256181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404812</xdr:colOff>
      <xdr:row>1</xdr:row>
      <xdr:rowOff>95250</xdr:rowOff>
    </xdr:from>
    <xdr:to>
      <xdr:col>22</xdr:col>
      <xdr:colOff>564924</xdr:colOff>
      <xdr:row>24</xdr:row>
      <xdr:rowOff>151040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538787" y="180975"/>
          <a:ext cx="7246712" cy="448491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13</xdr:row>
      <xdr:rowOff>166369</xdr:rowOff>
    </xdr:from>
    <xdr:to>
      <xdr:col>10</xdr:col>
      <xdr:colOff>127000</xdr:colOff>
      <xdr:row>49</xdr:row>
      <xdr:rowOff>88600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2509519"/>
          <a:ext cx="5397500" cy="655163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4</xdr:col>
      <xdr:colOff>478790</xdr:colOff>
      <xdr:row>1</xdr:row>
      <xdr:rowOff>1270</xdr:rowOff>
    </xdr:from>
    <xdr:to>
      <xdr:col>9</xdr:col>
      <xdr:colOff>0</xdr:colOff>
      <xdr:row>14</xdr:row>
      <xdr:rowOff>38960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10740" y="90170"/>
          <a:ext cx="2569210" cy="24760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404812</xdr:colOff>
      <xdr:row>1</xdr:row>
      <xdr:rowOff>95250</xdr:rowOff>
    </xdr:from>
    <xdr:to>
      <xdr:col>22</xdr:col>
      <xdr:colOff>564924</xdr:colOff>
      <xdr:row>24</xdr:row>
      <xdr:rowOff>151040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516562" y="182563"/>
          <a:ext cx="7208612" cy="448491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23"/>
  <sheetViews>
    <sheetView zoomScale="120" zoomScaleNormal="120" workbookViewId="0">
      <selection activeCell="C15" sqref="C15"/>
    </sheetView>
  </sheetViews>
  <sheetFormatPr defaultColWidth="8.85546875" defaultRowHeight="15"/>
  <cols>
    <col min="1" max="1" width="1.7109375" style="1" customWidth="1"/>
    <col min="2" max="2" width="5.7109375" style="1" customWidth="1"/>
    <col min="3" max="3" width="5.85546875" style="1" customWidth="1"/>
    <col min="4" max="4" width="8" style="1" customWidth="1"/>
    <col min="5" max="5" width="4.5703125" style="1" customWidth="1"/>
    <col min="6" max="6" width="6.28515625" style="1" customWidth="1"/>
    <col min="7" max="16384" width="8.85546875" style="1"/>
  </cols>
  <sheetData>
    <row r="1" spans="2:7" ht="7.15" customHeight="1"/>
    <row r="2" spans="2:7" ht="18.75">
      <c r="B2" s="3" t="s">
        <v>31</v>
      </c>
    </row>
    <row r="3" spans="2:7">
      <c r="B3" s="1" t="s">
        <v>30</v>
      </c>
    </row>
    <row r="4" spans="2:7" ht="15.75" thickBot="1">
      <c r="B4" s="5"/>
    </row>
    <row r="5" spans="2:7">
      <c r="B5" s="21" t="s">
        <v>24</v>
      </c>
      <c r="C5" s="22"/>
      <c r="D5" s="23"/>
      <c r="E5" s="21" t="s">
        <v>25</v>
      </c>
      <c r="F5" s="22"/>
      <c r="G5" s="24"/>
    </row>
    <row r="6" spans="2:7">
      <c r="B6" s="17" t="s">
        <v>22</v>
      </c>
      <c r="C6" s="18">
        <v>2</v>
      </c>
      <c r="D6" s="19"/>
      <c r="E6" s="17" t="s">
        <v>22</v>
      </c>
      <c r="F6" s="18">
        <v>2</v>
      </c>
      <c r="G6" s="19"/>
    </row>
    <row r="7" spans="2:7">
      <c r="B7" s="17" t="s">
        <v>5</v>
      </c>
      <c r="C7" s="18">
        <v>0.25</v>
      </c>
      <c r="D7" s="19" t="s">
        <v>8</v>
      </c>
      <c r="E7" s="17" t="s">
        <v>5</v>
      </c>
      <c r="F7" s="18">
        <f>C7</f>
        <v>0.25</v>
      </c>
      <c r="G7" s="19" t="s">
        <v>8</v>
      </c>
    </row>
    <row r="8" spans="2:7">
      <c r="B8" s="17" t="s">
        <v>20</v>
      </c>
      <c r="C8" s="18">
        <v>3.75</v>
      </c>
      <c r="D8" s="19" t="s">
        <v>8</v>
      </c>
      <c r="E8" s="17" t="s">
        <v>20</v>
      </c>
      <c r="F8" s="18">
        <f>C8</f>
        <v>3.75</v>
      </c>
      <c r="G8" s="19" t="s">
        <v>8</v>
      </c>
    </row>
    <row r="9" spans="2:7">
      <c r="B9" s="17" t="s">
        <v>17</v>
      </c>
      <c r="C9" s="18">
        <v>20</v>
      </c>
      <c r="D9" s="19" t="s">
        <v>18</v>
      </c>
      <c r="E9" s="17" t="s">
        <v>17</v>
      </c>
      <c r="F9" s="18">
        <f>C9</f>
        <v>20</v>
      </c>
      <c r="G9" s="19" t="s">
        <v>18</v>
      </c>
    </row>
    <row r="10" spans="2:7">
      <c r="B10" s="9"/>
      <c r="C10" s="10"/>
      <c r="D10" s="11"/>
      <c r="E10" s="9"/>
      <c r="F10" s="10"/>
      <c r="G10" s="11"/>
    </row>
    <row r="11" spans="2:7">
      <c r="B11" s="9" t="s">
        <v>7</v>
      </c>
      <c r="C11" s="10">
        <f>C7*PI()</f>
        <v>0.78539816339744828</v>
      </c>
      <c r="D11" s="11" t="s">
        <v>8</v>
      </c>
      <c r="E11" s="9" t="s">
        <v>7</v>
      </c>
      <c r="F11" s="10">
        <f>F7*PI()</f>
        <v>0.78539816339744828</v>
      </c>
      <c r="G11" s="11"/>
    </row>
    <row r="12" spans="2:7">
      <c r="B12" s="9" t="s">
        <v>13</v>
      </c>
      <c r="C12" s="10">
        <f>C7</f>
        <v>0.25</v>
      </c>
      <c r="D12" s="11" t="s">
        <v>8</v>
      </c>
      <c r="E12" s="9" t="s">
        <v>13</v>
      </c>
      <c r="F12" s="10">
        <f>F7</f>
        <v>0.25</v>
      </c>
      <c r="G12" s="11"/>
    </row>
    <row r="13" spans="2:7">
      <c r="B13" s="9" t="s">
        <v>9</v>
      </c>
      <c r="C13" s="10">
        <f>2.25*C7</f>
        <v>0.5625</v>
      </c>
      <c r="D13" s="11" t="s">
        <v>8</v>
      </c>
      <c r="E13" s="9" t="s">
        <v>9</v>
      </c>
      <c r="F13" s="10">
        <f>2.25*F7</f>
        <v>0.5625</v>
      </c>
      <c r="G13" s="11"/>
    </row>
    <row r="14" spans="2:7">
      <c r="B14" s="9" t="s">
        <v>14</v>
      </c>
      <c r="C14" s="10">
        <f>C13-C12</f>
        <v>0.3125</v>
      </c>
      <c r="D14" s="11" t="s">
        <v>8</v>
      </c>
      <c r="E14" s="9" t="s">
        <v>14</v>
      </c>
      <c r="F14" s="10">
        <f>F13-F12</f>
        <v>0.3125</v>
      </c>
      <c r="G14" s="11"/>
    </row>
    <row r="15" spans="2:7">
      <c r="B15" s="9" t="s">
        <v>26</v>
      </c>
      <c r="C15" s="10">
        <f>2*C8/(C7*(1+C6))</f>
        <v>10</v>
      </c>
      <c r="D15" s="11"/>
      <c r="E15" s="9" t="s">
        <v>27</v>
      </c>
      <c r="F15" s="10">
        <f>C15*F6</f>
        <v>20</v>
      </c>
      <c r="G15" s="11"/>
    </row>
    <row r="16" spans="2:7">
      <c r="B16" s="9" t="s">
        <v>11</v>
      </c>
      <c r="C16" s="12">
        <f>C15*C7</f>
        <v>2.5</v>
      </c>
      <c r="D16" s="11" t="s">
        <v>8</v>
      </c>
      <c r="E16" s="9" t="s">
        <v>11</v>
      </c>
      <c r="F16" s="12">
        <f>F15*F7</f>
        <v>5</v>
      </c>
      <c r="G16" s="11" t="s">
        <v>8</v>
      </c>
    </row>
    <row r="17" spans="2:7">
      <c r="B17" s="9" t="s">
        <v>15</v>
      </c>
      <c r="C17" s="12">
        <f>C16+2*C12</f>
        <v>3</v>
      </c>
      <c r="D17" s="11" t="s">
        <v>8</v>
      </c>
      <c r="E17" s="9" t="s">
        <v>15</v>
      </c>
      <c r="F17" s="12">
        <f>F16+2*F12</f>
        <v>5.5</v>
      </c>
      <c r="G17" s="11" t="s">
        <v>8</v>
      </c>
    </row>
    <row r="18" spans="2:7">
      <c r="B18" s="9" t="s">
        <v>16</v>
      </c>
      <c r="C18" s="10">
        <f>C16-2*C14</f>
        <v>1.875</v>
      </c>
      <c r="D18" s="11" t="s">
        <v>8</v>
      </c>
      <c r="E18" s="9" t="s">
        <v>16</v>
      </c>
      <c r="F18" s="10">
        <f>F16-2*F14</f>
        <v>4.375</v>
      </c>
      <c r="G18" s="11" t="s">
        <v>8</v>
      </c>
    </row>
    <row r="19" spans="2:7">
      <c r="B19" s="9" t="s">
        <v>19</v>
      </c>
      <c r="C19" s="10">
        <f>C16*COS(RADIANS(C9))</f>
        <v>2.3492315519647713</v>
      </c>
      <c r="D19" s="10" t="s">
        <v>8</v>
      </c>
      <c r="E19" s="9" t="s">
        <v>19</v>
      </c>
      <c r="F19" s="10">
        <f>F16*COS(RADIANS(F9))</f>
        <v>4.6984631039295426</v>
      </c>
      <c r="G19" s="11" t="s">
        <v>8</v>
      </c>
    </row>
    <row r="20" spans="2:7">
      <c r="B20" s="9" t="s">
        <v>12</v>
      </c>
      <c r="C20" s="10">
        <f>C11/2</f>
        <v>0.39269908169872414</v>
      </c>
      <c r="D20" s="11" t="s">
        <v>8</v>
      </c>
      <c r="E20" s="9" t="s">
        <v>12</v>
      </c>
      <c r="F20" s="10">
        <f>F11/2</f>
        <v>0.39269908169872414</v>
      </c>
      <c r="G20" s="11" t="s">
        <v>8</v>
      </c>
    </row>
    <row r="21" spans="2:7" ht="15.75" thickBot="1">
      <c r="B21" s="13" t="s">
        <v>21</v>
      </c>
      <c r="C21" s="14">
        <f>C7/4</f>
        <v>6.25E-2</v>
      </c>
      <c r="D21" s="15" t="s">
        <v>8</v>
      </c>
      <c r="E21" s="13" t="s">
        <v>21</v>
      </c>
      <c r="F21" s="14">
        <f>F7/4</f>
        <v>6.25E-2</v>
      </c>
      <c r="G21" s="15" t="s">
        <v>8</v>
      </c>
    </row>
    <row r="23" spans="2:7">
      <c r="B23" s="1" t="s">
        <v>48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1:G23"/>
  <sheetViews>
    <sheetView zoomScale="120" zoomScaleNormal="120" workbookViewId="0">
      <selection activeCell="C6" sqref="C6"/>
    </sheetView>
  </sheetViews>
  <sheetFormatPr defaultColWidth="8.85546875" defaultRowHeight="15"/>
  <cols>
    <col min="1" max="1" width="1.7109375" style="1" customWidth="1"/>
    <col min="2" max="2" width="5.7109375" style="1" customWidth="1"/>
    <col min="3" max="3" width="5.85546875" style="1" customWidth="1"/>
    <col min="4" max="4" width="8" style="1" customWidth="1"/>
    <col min="5" max="5" width="4.5703125" style="1" customWidth="1"/>
    <col min="6" max="6" width="6.28515625" style="1" customWidth="1"/>
    <col min="7" max="16384" width="8.85546875" style="1"/>
  </cols>
  <sheetData>
    <row r="1" spans="2:7" ht="7.15" customHeight="1"/>
    <row r="2" spans="2:7" ht="18.75">
      <c r="B2" s="3" t="s">
        <v>31</v>
      </c>
    </row>
    <row r="3" spans="2:7">
      <c r="B3" s="1" t="s">
        <v>30</v>
      </c>
    </row>
    <row r="4" spans="2:7" ht="15.75" thickBot="1">
      <c r="B4" s="5"/>
    </row>
    <row r="5" spans="2:7">
      <c r="B5" s="21" t="s">
        <v>24</v>
      </c>
      <c r="C5" s="22"/>
      <c r="D5" s="23"/>
      <c r="E5" s="21" t="s">
        <v>25</v>
      </c>
      <c r="F5" s="22"/>
      <c r="G5" s="24"/>
    </row>
    <row r="6" spans="2:7">
      <c r="B6" s="17" t="s">
        <v>22</v>
      </c>
      <c r="C6" s="18">
        <v>3</v>
      </c>
      <c r="D6" s="19"/>
      <c r="E6" s="17" t="s">
        <v>22</v>
      </c>
      <c r="F6" s="18">
        <f>C6</f>
        <v>3</v>
      </c>
      <c r="G6" s="19"/>
    </row>
    <row r="7" spans="2:7">
      <c r="B7" s="17" t="s">
        <v>5</v>
      </c>
      <c r="C7" s="18">
        <v>1.5</v>
      </c>
      <c r="D7" s="19" t="s">
        <v>8</v>
      </c>
      <c r="E7" s="17" t="s">
        <v>5</v>
      </c>
      <c r="F7" s="18">
        <f>C7</f>
        <v>1.5</v>
      </c>
      <c r="G7" s="19" t="s">
        <v>8</v>
      </c>
    </row>
    <row r="8" spans="2:7">
      <c r="B8" s="17" t="s">
        <v>20</v>
      </c>
      <c r="C8" s="18">
        <v>45</v>
      </c>
      <c r="D8" s="19" t="s">
        <v>8</v>
      </c>
      <c r="E8" s="17" t="s">
        <v>20</v>
      </c>
      <c r="F8" s="18">
        <f>C8</f>
        <v>45</v>
      </c>
      <c r="G8" s="19" t="s">
        <v>8</v>
      </c>
    </row>
    <row r="9" spans="2:7">
      <c r="B9" s="17" t="s">
        <v>17</v>
      </c>
      <c r="C9" s="18">
        <v>20</v>
      </c>
      <c r="D9" s="19" t="s">
        <v>18</v>
      </c>
      <c r="E9" s="17" t="s">
        <v>17</v>
      </c>
      <c r="F9" s="18">
        <f>C9</f>
        <v>20</v>
      </c>
      <c r="G9" s="19" t="s">
        <v>18</v>
      </c>
    </row>
    <row r="10" spans="2:7">
      <c r="B10" s="9"/>
      <c r="C10" s="10"/>
      <c r="D10" s="11"/>
      <c r="E10" s="9"/>
      <c r="F10" s="10"/>
      <c r="G10" s="11"/>
    </row>
    <row r="11" spans="2:7">
      <c r="B11" s="9" t="s">
        <v>7</v>
      </c>
      <c r="C11" s="10">
        <f>C7*PI()</f>
        <v>4.7123889803846897</v>
      </c>
      <c r="D11" s="11" t="s">
        <v>8</v>
      </c>
      <c r="E11" s="9" t="s">
        <v>7</v>
      </c>
      <c r="F11" s="10">
        <f>F7*PI()</f>
        <v>4.7123889803846897</v>
      </c>
      <c r="G11" s="11"/>
    </row>
    <row r="12" spans="2:7">
      <c r="B12" s="9" t="s">
        <v>13</v>
      </c>
      <c r="C12" s="10">
        <f>C7</f>
        <v>1.5</v>
      </c>
      <c r="D12" s="11" t="s">
        <v>8</v>
      </c>
      <c r="E12" s="9" t="s">
        <v>13</v>
      </c>
      <c r="F12" s="10">
        <f>F7</f>
        <v>1.5</v>
      </c>
      <c r="G12" s="11"/>
    </row>
    <row r="13" spans="2:7">
      <c r="B13" s="9" t="s">
        <v>9</v>
      </c>
      <c r="C13" s="10">
        <f>2.25*C7</f>
        <v>3.375</v>
      </c>
      <c r="D13" s="11" t="s">
        <v>8</v>
      </c>
      <c r="E13" s="9" t="s">
        <v>9</v>
      </c>
      <c r="F13" s="10">
        <f>2.25*F7</f>
        <v>3.375</v>
      </c>
      <c r="G13" s="11"/>
    </row>
    <row r="14" spans="2:7">
      <c r="B14" s="9" t="s">
        <v>14</v>
      </c>
      <c r="C14" s="10">
        <f>C13-C12</f>
        <v>1.875</v>
      </c>
      <c r="D14" s="11" t="s">
        <v>8</v>
      </c>
      <c r="E14" s="9" t="s">
        <v>14</v>
      </c>
      <c r="F14" s="10">
        <f>F13-F12</f>
        <v>1.875</v>
      </c>
      <c r="G14" s="11"/>
    </row>
    <row r="15" spans="2:7">
      <c r="B15" s="9" t="s">
        <v>26</v>
      </c>
      <c r="C15" s="10">
        <f>2*C8/(C7*(1+C6))</f>
        <v>15</v>
      </c>
      <c r="D15" s="11"/>
      <c r="E15" s="9" t="s">
        <v>27</v>
      </c>
      <c r="F15" s="10">
        <f>C15*F6</f>
        <v>45</v>
      </c>
      <c r="G15" s="11"/>
    </row>
    <row r="16" spans="2:7">
      <c r="B16" s="9" t="s">
        <v>11</v>
      </c>
      <c r="C16" s="12">
        <f>C15*C7</f>
        <v>22.5</v>
      </c>
      <c r="D16" s="11" t="s">
        <v>8</v>
      </c>
      <c r="E16" s="9" t="s">
        <v>11</v>
      </c>
      <c r="F16" s="12">
        <f>F15*F7</f>
        <v>67.5</v>
      </c>
      <c r="G16" s="11" t="s">
        <v>8</v>
      </c>
    </row>
    <row r="17" spans="2:7">
      <c r="B17" s="9" t="s">
        <v>15</v>
      </c>
      <c r="C17" s="12">
        <f>C16+2*C12</f>
        <v>25.5</v>
      </c>
      <c r="D17" s="11" t="s">
        <v>8</v>
      </c>
      <c r="E17" s="9" t="s">
        <v>15</v>
      </c>
      <c r="F17" s="12">
        <f>F16+2*F12</f>
        <v>70.5</v>
      </c>
      <c r="G17" s="11" t="s">
        <v>8</v>
      </c>
    </row>
    <row r="18" spans="2:7">
      <c r="B18" s="9" t="s">
        <v>16</v>
      </c>
      <c r="C18" s="10">
        <f>C16-2*C14</f>
        <v>18.75</v>
      </c>
      <c r="D18" s="11" t="s">
        <v>8</v>
      </c>
      <c r="E18" s="9" t="s">
        <v>16</v>
      </c>
      <c r="F18" s="10">
        <f>F16-2*F14</f>
        <v>63.75</v>
      </c>
      <c r="G18" s="11" t="s">
        <v>8</v>
      </c>
    </row>
    <row r="19" spans="2:7">
      <c r="B19" s="9" t="s">
        <v>19</v>
      </c>
      <c r="C19" s="10">
        <f>C16*COS(RADIANS(C9))</f>
        <v>21.143083967682941</v>
      </c>
      <c r="D19" s="10" t="s">
        <v>8</v>
      </c>
      <c r="E19" s="9" t="s">
        <v>19</v>
      </c>
      <c r="F19" s="10">
        <f>F16*COS(RADIANS(F9))</f>
        <v>63.429251903048822</v>
      </c>
      <c r="G19" s="11" t="s">
        <v>8</v>
      </c>
    </row>
    <row r="20" spans="2:7">
      <c r="B20" s="9" t="s">
        <v>12</v>
      </c>
      <c r="C20" s="10">
        <f>C11/2</f>
        <v>2.3561944901923448</v>
      </c>
      <c r="D20" s="11" t="s">
        <v>8</v>
      </c>
      <c r="E20" s="9" t="s">
        <v>12</v>
      </c>
      <c r="F20" s="10">
        <f>F11/2</f>
        <v>2.3561944901923448</v>
      </c>
      <c r="G20" s="11" t="s">
        <v>8</v>
      </c>
    </row>
    <row r="21" spans="2:7" ht="15.75" thickBot="1">
      <c r="B21" s="13" t="s">
        <v>21</v>
      </c>
      <c r="C21" s="14">
        <f>C7/4</f>
        <v>0.375</v>
      </c>
      <c r="D21" s="15" t="s">
        <v>8</v>
      </c>
      <c r="E21" s="13" t="s">
        <v>21</v>
      </c>
      <c r="F21" s="14">
        <f>F7/4</f>
        <v>0.375</v>
      </c>
      <c r="G21" s="15" t="s">
        <v>8</v>
      </c>
    </row>
    <row r="23" spans="2:7">
      <c r="B23" s="1" t="s">
        <v>48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5"/>
  <sheetViews>
    <sheetView zoomScale="120" zoomScaleNormal="120" workbookViewId="0">
      <selection activeCell="J38" sqref="J38"/>
    </sheetView>
  </sheetViews>
  <sheetFormatPr defaultRowHeight="15"/>
  <cols>
    <col min="1" max="16384" width="9.140625" style="1"/>
  </cols>
  <sheetData>
    <row r="1" spans="1:6" ht="18.75">
      <c r="A1" s="3" t="s">
        <v>32</v>
      </c>
    </row>
    <row r="2" spans="1:6">
      <c r="A2" s="1" t="s">
        <v>37</v>
      </c>
    </row>
    <row r="3" spans="1:6" ht="15.75" thickBot="1">
      <c r="A3" s="5"/>
    </row>
    <row r="4" spans="1:6">
      <c r="A4" s="6" t="s">
        <v>24</v>
      </c>
      <c r="B4" s="7"/>
      <c r="C4" s="8"/>
      <c r="D4" s="6" t="s">
        <v>25</v>
      </c>
      <c r="E4" s="7"/>
      <c r="F4" s="16"/>
    </row>
    <row r="5" spans="1:6">
      <c r="A5" s="17" t="s">
        <v>22</v>
      </c>
      <c r="B5" s="18">
        <v>3</v>
      </c>
      <c r="C5" s="19"/>
      <c r="D5" s="17" t="s">
        <v>22</v>
      </c>
      <c r="E5" s="18">
        <f>B5</f>
        <v>3</v>
      </c>
      <c r="F5" s="19"/>
    </row>
    <row r="6" spans="1:6">
      <c r="A6" s="17" t="s">
        <v>34</v>
      </c>
      <c r="B6" s="18">
        <v>1.5</v>
      </c>
      <c r="C6" s="19" t="s">
        <v>8</v>
      </c>
      <c r="D6" s="17" t="s">
        <v>34</v>
      </c>
      <c r="E6" s="18">
        <f>B6</f>
        <v>1.5</v>
      </c>
      <c r="F6" s="19" t="s">
        <v>8</v>
      </c>
    </row>
    <row r="7" spans="1:6">
      <c r="A7" s="17" t="s">
        <v>38</v>
      </c>
      <c r="B7" s="18">
        <v>14</v>
      </c>
      <c r="C7" s="19"/>
      <c r="D7" s="17" t="s">
        <v>38</v>
      </c>
      <c r="E7" s="18">
        <f>B7*B5</f>
        <v>42</v>
      </c>
      <c r="F7" s="19"/>
    </row>
    <row r="8" spans="1:6">
      <c r="A8" s="17" t="s">
        <v>41</v>
      </c>
      <c r="B8" s="18">
        <v>20</v>
      </c>
      <c r="C8" s="19" t="s">
        <v>18</v>
      </c>
      <c r="D8" s="17" t="s">
        <v>41</v>
      </c>
      <c r="E8" s="18">
        <v>20</v>
      </c>
      <c r="F8" s="19" t="s">
        <v>18</v>
      </c>
    </row>
    <row r="9" spans="1:6">
      <c r="A9" s="17" t="s">
        <v>40</v>
      </c>
      <c r="B9" s="20">
        <f>DEGREES(ATAN(TAN(RADIANS(B8))/COS(RADIANS(B10))))</f>
        <v>20.646896487046469</v>
      </c>
      <c r="C9" s="19" t="s">
        <v>18</v>
      </c>
      <c r="D9" s="17" t="s">
        <v>40</v>
      </c>
      <c r="E9" s="20">
        <f>DEGREES(ATAN(TAN(RADIANS(E8))/COS(RADIANS(E10))))</f>
        <v>20.646896487046469</v>
      </c>
      <c r="F9" s="19" t="s">
        <v>18</v>
      </c>
    </row>
    <row r="10" spans="1:6">
      <c r="A10" s="17" t="s">
        <v>33</v>
      </c>
      <c r="B10" s="18">
        <v>15</v>
      </c>
      <c r="C10" s="19" t="s">
        <v>18</v>
      </c>
      <c r="D10" s="17" t="s">
        <v>33</v>
      </c>
      <c r="E10" s="18">
        <v>15</v>
      </c>
      <c r="F10" s="19" t="s">
        <v>18</v>
      </c>
    </row>
    <row r="11" spans="1:6">
      <c r="A11" s="9"/>
      <c r="B11" s="10"/>
      <c r="C11" s="11"/>
      <c r="D11" s="9"/>
      <c r="E11" s="10"/>
      <c r="F11" s="11"/>
    </row>
    <row r="12" spans="1:6">
      <c r="A12" s="9" t="s">
        <v>39</v>
      </c>
      <c r="B12" s="12">
        <f>B6/COS(RADIANS(B10))</f>
        <v>1.5529142706151244</v>
      </c>
      <c r="C12" s="11" t="s">
        <v>8</v>
      </c>
      <c r="D12" s="9" t="s">
        <v>39</v>
      </c>
      <c r="E12" s="12">
        <f>E6/COS(RADIANS(E10))</f>
        <v>1.5529142706151244</v>
      </c>
      <c r="F12" s="11" t="s">
        <v>8</v>
      </c>
    </row>
    <row r="13" spans="1:6">
      <c r="A13" s="9" t="s">
        <v>50</v>
      </c>
      <c r="B13" s="12">
        <f>B7/COS(RADIANS(B10))^3</f>
        <v>15.534479323107304</v>
      </c>
      <c r="C13" s="11"/>
      <c r="D13" s="9" t="s">
        <v>50</v>
      </c>
      <c r="E13" s="12">
        <f>E7/COS(RADIANS(E10))^3</f>
        <v>46.603437969321917</v>
      </c>
      <c r="F13" s="11"/>
    </row>
    <row r="14" spans="1:6">
      <c r="A14" s="9" t="s">
        <v>11</v>
      </c>
      <c r="B14" s="12">
        <f>B12*B7</f>
        <v>21.740799788611742</v>
      </c>
      <c r="C14" s="11" t="s">
        <v>8</v>
      </c>
      <c r="D14" s="9" t="s">
        <v>11</v>
      </c>
      <c r="E14" s="12">
        <f>E12*E7</f>
        <v>65.22239936583523</v>
      </c>
      <c r="F14" s="11" t="s">
        <v>8</v>
      </c>
    </row>
    <row r="15" spans="1:6">
      <c r="A15" s="9" t="s">
        <v>51</v>
      </c>
      <c r="B15" s="12">
        <f>B14/COS(RADIANS(B10))^2</f>
        <v>23.301718984660955</v>
      </c>
      <c r="C15" s="11" t="s">
        <v>8</v>
      </c>
      <c r="D15" s="9" t="s">
        <v>51</v>
      </c>
      <c r="E15" s="12">
        <f>E14/COS(RADIANS(E10))^2</f>
        <v>69.905156953982868</v>
      </c>
      <c r="F15" s="11" t="s">
        <v>8</v>
      </c>
    </row>
    <row r="16" spans="1:6">
      <c r="A16" s="9" t="s">
        <v>9</v>
      </c>
      <c r="B16" s="12">
        <f>2.25*B6</f>
        <v>3.375</v>
      </c>
      <c r="C16" s="11" t="s">
        <v>8</v>
      </c>
      <c r="D16" s="9" t="s">
        <v>9</v>
      </c>
      <c r="E16" s="12">
        <f>2.25*E6</f>
        <v>3.375</v>
      </c>
      <c r="F16" s="11" t="s">
        <v>8</v>
      </c>
    </row>
    <row r="17" spans="1:6">
      <c r="A17" s="9" t="s">
        <v>13</v>
      </c>
      <c r="B17" s="12">
        <f>B6</f>
        <v>1.5</v>
      </c>
      <c r="C17" s="11" t="s">
        <v>8</v>
      </c>
      <c r="D17" s="9" t="s">
        <v>13</v>
      </c>
      <c r="E17" s="12">
        <f>E6</f>
        <v>1.5</v>
      </c>
      <c r="F17" s="11" t="s">
        <v>8</v>
      </c>
    </row>
    <row r="18" spans="1:6">
      <c r="A18" s="9" t="s">
        <v>14</v>
      </c>
      <c r="B18" s="12">
        <f>B16-B17</f>
        <v>1.875</v>
      </c>
      <c r="C18" s="11" t="s">
        <v>8</v>
      </c>
      <c r="D18" s="9" t="s">
        <v>14</v>
      </c>
      <c r="E18" s="12">
        <f>E16-E17</f>
        <v>1.875</v>
      </c>
      <c r="F18" s="11" t="s">
        <v>8</v>
      </c>
    </row>
    <row r="19" spans="1:6">
      <c r="A19" s="9" t="s">
        <v>15</v>
      </c>
      <c r="B19" s="12">
        <f>B14+2*B6</f>
        <v>24.740799788611742</v>
      </c>
      <c r="C19" s="11" t="s">
        <v>8</v>
      </c>
      <c r="D19" s="9" t="s">
        <v>15</v>
      </c>
      <c r="E19" s="12">
        <f>E14+2*E6</f>
        <v>68.22239936583523</v>
      </c>
      <c r="F19" s="11" t="s">
        <v>8</v>
      </c>
    </row>
    <row r="20" spans="1:6">
      <c r="A20" s="9" t="s">
        <v>16</v>
      </c>
      <c r="B20" s="12">
        <f>B14-2*B18</f>
        <v>17.990799788611742</v>
      </c>
      <c r="C20" s="11" t="s">
        <v>8</v>
      </c>
      <c r="D20" s="9" t="s">
        <v>16</v>
      </c>
      <c r="E20" s="12">
        <f>E14-2*E18</f>
        <v>61.47239936583523</v>
      </c>
      <c r="F20" s="11" t="s">
        <v>8</v>
      </c>
    </row>
    <row r="21" spans="1:6">
      <c r="A21" s="9" t="s">
        <v>19</v>
      </c>
      <c r="B21" s="12">
        <f>B14*COS(RADIANS(B9))</f>
        <v>20.34441518757842</v>
      </c>
      <c r="C21" s="11" t="s">
        <v>8</v>
      </c>
      <c r="D21" s="9" t="s">
        <v>19</v>
      </c>
      <c r="E21" s="12">
        <f>E14*COS(RADIANS(E9))</f>
        <v>61.033245562735267</v>
      </c>
      <c r="F21" s="11" t="s">
        <v>8</v>
      </c>
    </row>
    <row r="22" spans="1:6">
      <c r="A22" s="9" t="s">
        <v>42</v>
      </c>
      <c r="B22" s="12">
        <f>B6*PI()</f>
        <v>4.7123889803846897</v>
      </c>
      <c r="C22" s="10" t="s">
        <v>8</v>
      </c>
      <c r="D22" s="9" t="s">
        <v>42</v>
      </c>
      <c r="E22" s="12">
        <f>E6*PI()</f>
        <v>4.7123889803846897</v>
      </c>
      <c r="F22" s="11" t="s">
        <v>8</v>
      </c>
    </row>
    <row r="23" spans="1:6">
      <c r="A23" s="9" t="s">
        <v>44</v>
      </c>
      <c r="B23" s="12">
        <f>B12*PI()</f>
        <v>4.8786240642192267</v>
      </c>
      <c r="C23" s="10" t="s">
        <v>8</v>
      </c>
      <c r="D23" s="9" t="s">
        <v>44</v>
      </c>
      <c r="E23" s="12">
        <f>E12*PI()</f>
        <v>4.8786240642192267</v>
      </c>
      <c r="F23" s="11" t="s">
        <v>8</v>
      </c>
    </row>
    <row r="24" spans="1:6">
      <c r="A24" s="9" t="s">
        <v>43</v>
      </c>
      <c r="B24" s="12">
        <f>B22/SIN(RADIANS(B10))</f>
        <v>18.207272878694326</v>
      </c>
      <c r="C24" s="10" t="s">
        <v>8</v>
      </c>
      <c r="D24" s="9" t="s">
        <v>43</v>
      </c>
      <c r="E24" s="12">
        <f>E22/SIN(RADIANS(E10))</f>
        <v>18.207272878694326</v>
      </c>
      <c r="F24" s="11" t="s">
        <v>8</v>
      </c>
    </row>
    <row r="25" spans="1:6">
      <c r="A25" s="9" t="s">
        <v>45</v>
      </c>
      <c r="B25" s="12">
        <f>PI()*B14/TAN(RADIANS(B10))</f>
        <v>254.90182030172056</v>
      </c>
      <c r="C25" s="10" t="s">
        <v>8</v>
      </c>
      <c r="D25" s="9" t="s">
        <v>45</v>
      </c>
      <c r="E25" s="12">
        <f>PI()*E14/TAN(RADIANS(E10))</f>
        <v>764.70546090516177</v>
      </c>
      <c r="F25" s="11" t="s">
        <v>8</v>
      </c>
    </row>
    <row r="26" spans="1:6">
      <c r="A26" s="9" t="s">
        <v>52</v>
      </c>
      <c r="B26" s="12">
        <f>10*B12</f>
        <v>15.529142706151244</v>
      </c>
      <c r="C26" s="10" t="s">
        <v>8</v>
      </c>
      <c r="D26" s="9" t="s">
        <v>52</v>
      </c>
      <c r="E26" s="12">
        <f>10*E12</f>
        <v>15.529142706151244</v>
      </c>
      <c r="F26" s="11" t="s">
        <v>8</v>
      </c>
    </row>
    <row r="27" spans="1:6" ht="15.75" thickBot="1">
      <c r="A27" s="13" t="s">
        <v>20</v>
      </c>
      <c r="B27" s="25">
        <f>(B14+E14)/2</f>
        <v>43.481599577223484</v>
      </c>
      <c r="C27" s="15" t="s">
        <v>8</v>
      </c>
      <c r="D27" s="13" t="s">
        <v>20</v>
      </c>
      <c r="E27" s="25">
        <f>B27</f>
        <v>43.481599577223484</v>
      </c>
      <c r="F27" s="15" t="s">
        <v>8</v>
      </c>
    </row>
    <row r="29" spans="1:6">
      <c r="A29" s="1" t="s">
        <v>35</v>
      </c>
    </row>
    <row r="30" spans="1:6">
      <c r="A30" s="1" t="s">
        <v>36</v>
      </c>
    </row>
    <row r="33" spans="1:1">
      <c r="A33" s="1" t="s">
        <v>46</v>
      </c>
    </row>
    <row r="34" spans="1:1">
      <c r="A34" s="1" t="s">
        <v>49</v>
      </c>
    </row>
    <row r="35" spans="1:1">
      <c r="A35" s="1" t="s">
        <v>47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T17" sqref="T17"/>
    </sheetView>
  </sheetViews>
  <sheetFormatPr defaultRowHeight="1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H22"/>
  <sheetViews>
    <sheetView zoomScale="140" zoomScaleNormal="140" workbookViewId="0">
      <selection activeCell="N11" sqref="N11"/>
    </sheetView>
  </sheetViews>
  <sheetFormatPr defaultColWidth="8.85546875" defaultRowHeight="15"/>
  <cols>
    <col min="1" max="1" width="1.7109375" style="1" customWidth="1"/>
    <col min="2" max="2" width="5.7109375" style="1" customWidth="1"/>
    <col min="3" max="3" width="5.85546875" style="1" customWidth="1"/>
    <col min="4" max="4" width="8" style="1" customWidth="1"/>
    <col min="5" max="5" width="4.5703125" style="1" customWidth="1"/>
    <col min="6" max="6" width="6.28515625" style="1" customWidth="1"/>
    <col min="7" max="16384" width="8.85546875" style="1"/>
  </cols>
  <sheetData>
    <row r="1" spans="2:8" ht="7.15" customHeight="1"/>
    <row r="2" spans="2:8" ht="18.75">
      <c r="B2" s="3" t="s">
        <v>0</v>
      </c>
    </row>
    <row r="3" spans="2:8">
      <c r="B3" s="5" t="s">
        <v>23</v>
      </c>
    </row>
    <row r="4" spans="2:8" ht="15.75" thickBot="1">
      <c r="B4" s="5"/>
    </row>
    <row r="5" spans="2:8">
      <c r="B5" s="6" t="s">
        <v>24</v>
      </c>
      <c r="C5" s="7"/>
      <c r="D5" s="8"/>
      <c r="E5" s="6" t="s">
        <v>25</v>
      </c>
      <c r="F5" s="7"/>
      <c r="G5" s="16"/>
    </row>
    <row r="6" spans="2:8">
      <c r="B6" s="17" t="s">
        <v>28</v>
      </c>
      <c r="C6" s="18">
        <v>15</v>
      </c>
      <c r="D6" s="19"/>
      <c r="E6" s="17" t="s">
        <v>29</v>
      </c>
      <c r="F6" s="18">
        <v>22</v>
      </c>
      <c r="G6" s="19"/>
      <c r="H6" s="26"/>
    </row>
    <row r="7" spans="2:8">
      <c r="B7" s="17" t="s">
        <v>5</v>
      </c>
      <c r="C7" s="18">
        <v>1</v>
      </c>
      <c r="D7" s="19" t="s">
        <v>8</v>
      </c>
      <c r="E7" s="17" t="s">
        <v>5</v>
      </c>
      <c r="F7" s="18">
        <v>1</v>
      </c>
      <c r="G7" s="19" t="s">
        <v>8</v>
      </c>
      <c r="H7" s="26"/>
    </row>
    <row r="8" spans="2:8">
      <c r="B8" s="17" t="s">
        <v>17</v>
      </c>
      <c r="C8" s="18">
        <v>20</v>
      </c>
      <c r="D8" s="19" t="s">
        <v>18</v>
      </c>
      <c r="E8" s="17" t="s">
        <v>17</v>
      </c>
      <c r="F8" s="18">
        <v>20</v>
      </c>
      <c r="G8" s="19" t="s">
        <v>18</v>
      </c>
      <c r="H8" s="26"/>
    </row>
    <row r="9" spans="2:8">
      <c r="B9" s="9"/>
      <c r="C9" s="10"/>
      <c r="D9" s="11"/>
      <c r="E9" s="9"/>
      <c r="F9" s="10"/>
      <c r="G9" s="11"/>
    </row>
    <row r="10" spans="2:8">
      <c r="B10" s="9" t="s">
        <v>11</v>
      </c>
      <c r="C10" s="10">
        <f>C6/C7</f>
        <v>15</v>
      </c>
      <c r="D10" s="11" t="s">
        <v>8</v>
      </c>
      <c r="E10" s="9" t="s">
        <v>11</v>
      </c>
      <c r="F10" s="10">
        <f>F6/F7</f>
        <v>22</v>
      </c>
      <c r="G10" s="11" t="s">
        <v>8</v>
      </c>
    </row>
    <row r="11" spans="2:8">
      <c r="B11" s="9" t="s">
        <v>7</v>
      </c>
      <c r="C11" s="10">
        <f>PI()*C7</f>
        <v>3.1415926535897931</v>
      </c>
      <c r="D11" s="11" t="s">
        <v>8</v>
      </c>
      <c r="E11" s="9" t="s">
        <v>7</v>
      </c>
      <c r="F11" s="10">
        <f>PI()*F7</f>
        <v>3.1415926535897931</v>
      </c>
      <c r="G11" s="11" t="s">
        <v>8</v>
      </c>
    </row>
    <row r="12" spans="2:8">
      <c r="B12" s="9" t="s">
        <v>12</v>
      </c>
      <c r="C12" s="10">
        <f>C11/2</f>
        <v>1.5707963267948966</v>
      </c>
      <c r="D12" s="11" t="s">
        <v>8</v>
      </c>
      <c r="E12" s="9" t="s">
        <v>12</v>
      </c>
      <c r="F12" s="10">
        <f>F11/2</f>
        <v>1.5707963267948966</v>
      </c>
      <c r="G12" s="11" t="s">
        <v>8</v>
      </c>
    </row>
    <row r="13" spans="2:8">
      <c r="B13" s="9" t="s">
        <v>9</v>
      </c>
      <c r="C13" s="10">
        <f>2.25*C7</f>
        <v>2.25</v>
      </c>
      <c r="D13" s="11" t="s">
        <v>8</v>
      </c>
      <c r="E13" s="9" t="s">
        <v>9</v>
      </c>
      <c r="F13" s="10">
        <f>2.25*F7</f>
        <v>2.25</v>
      </c>
      <c r="G13" s="11" t="s">
        <v>8</v>
      </c>
    </row>
    <row r="14" spans="2:8">
      <c r="B14" s="9" t="s">
        <v>13</v>
      </c>
      <c r="C14" s="12">
        <f>C7</f>
        <v>1</v>
      </c>
      <c r="D14" s="11" t="s">
        <v>8</v>
      </c>
      <c r="E14" s="9" t="s">
        <v>13</v>
      </c>
      <c r="F14" s="12">
        <f>F7</f>
        <v>1</v>
      </c>
      <c r="G14" s="11" t="s">
        <v>8</v>
      </c>
    </row>
    <row r="15" spans="2:8">
      <c r="B15" s="9" t="s">
        <v>14</v>
      </c>
      <c r="C15" s="12">
        <f>C13-C14</f>
        <v>1.25</v>
      </c>
      <c r="D15" s="11" t="s">
        <v>8</v>
      </c>
      <c r="E15" s="9" t="s">
        <v>14</v>
      </c>
      <c r="F15" s="12">
        <f>F13-F14</f>
        <v>1.25</v>
      </c>
      <c r="G15" s="11" t="s">
        <v>8</v>
      </c>
    </row>
    <row r="16" spans="2:8">
      <c r="B16" s="9" t="s">
        <v>15</v>
      </c>
      <c r="C16" s="10">
        <f>C10+2*C14</f>
        <v>17</v>
      </c>
      <c r="D16" s="11" t="s">
        <v>8</v>
      </c>
      <c r="E16" s="9" t="s">
        <v>15</v>
      </c>
      <c r="F16" s="10">
        <f>F10+2*F14</f>
        <v>24</v>
      </c>
      <c r="G16" s="11" t="s">
        <v>8</v>
      </c>
    </row>
    <row r="17" spans="2:7">
      <c r="B17" s="9" t="s">
        <v>16</v>
      </c>
      <c r="C17" s="10">
        <f>C10-2*C15</f>
        <v>12.5</v>
      </c>
      <c r="D17" s="11" t="s">
        <v>8</v>
      </c>
      <c r="E17" s="9" t="s">
        <v>16</v>
      </c>
      <c r="F17" s="10">
        <f>F10-2*F15</f>
        <v>19.5</v>
      </c>
      <c r="G17" s="11" t="s">
        <v>8</v>
      </c>
    </row>
    <row r="18" spans="2:7">
      <c r="B18" s="9" t="s">
        <v>19</v>
      </c>
      <c r="C18" s="10">
        <f>C10*COS(RADIANS(20))</f>
        <v>14.095389311788626</v>
      </c>
      <c r="D18" s="11" t="s">
        <v>8</v>
      </c>
      <c r="E18" s="9" t="s">
        <v>19</v>
      </c>
      <c r="F18" s="10">
        <f>F10*COS(RADIANS(20))</f>
        <v>20.673237657289985</v>
      </c>
      <c r="G18" s="11" t="s">
        <v>8</v>
      </c>
    </row>
    <row r="19" spans="2:7">
      <c r="B19" s="9" t="s">
        <v>21</v>
      </c>
      <c r="C19" s="10">
        <f>C7/4</f>
        <v>0.25</v>
      </c>
      <c r="D19" s="11" t="s">
        <v>8</v>
      </c>
      <c r="E19" s="9" t="s">
        <v>21</v>
      </c>
      <c r="F19" s="10">
        <f>F7/4</f>
        <v>0.25</v>
      </c>
      <c r="G19" s="11" t="s">
        <v>8</v>
      </c>
    </row>
    <row r="20" spans="2:7">
      <c r="B20" s="9" t="s">
        <v>20</v>
      </c>
      <c r="C20" s="10">
        <f>C7*(C6+F6)/2</f>
        <v>18.5</v>
      </c>
      <c r="D20" s="11" t="s">
        <v>8</v>
      </c>
      <c r="E20" s="9" t="s">
        <v>20</v>
      </c>
      <c r="F20" s="10">
        <f>F7*(C6+F6)/2</f>
        <v>18.5</v>
      </c>
      <c r="G20" s="11" t="s">
        <v>8</v>
      </c>
    </row>
    <row r="21" spans="2:7">
      <c r="B21" s="9"/>
      <c r="C21" s="10">
        <f>(C10+F10)/2</f>
        <v>18.5</v>
      </c>
      <c r="D21" s="11" t="s">
        <v>8</v>
      </c>
      <c r="E21" s="9"/>
      <c r="F21" s="10">
        <f>(C10+F10)/2</f>
        <v>18.5</v>
      </c>
      <c r="G21" s="11" t="s">
        <v>8</v>
      </c>
    </row>
    <row r="22" spans="2:7" ht="15.75" thickBot="1">
      <c r="B22" s="13" t="s">
        <v>22</v>
      </c>
      <c r="C22" s="14">
        <f>F6/C6</f>
        <v>1.4666666666666666</v>
      </c>
      <c r="D22" s="15"/>
      <c r="E22" s="13" t="s">
        <v>22</v>
      </c>
      <c r="F22" s="14">
        <f>F6/C6</f>
        <v>1.4666666666666666</v>
      </c>
      <c r="G22" s="15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B1:G21"/>
  <sheetViews>
    <sheetView zoomScale="140" zoomScaleNormal="140" workbookViewId="0">
      <selection activeCell="N17" sqref="N17"/>
    </sheetView>
  </sheetViews>
  <sheetFormatPr defaultColWidth="8.85546875" defaultRowHeight="15"/>
  <cols>
    <col min="1" max="1" width="1.7109375" style="1" customWidth="1"/>
    <col min="2" max="2" width="5.7109375" style="1" customWidth="1"/>
    <col min="3" max="3" width="5.85546875" style="1" customWidth="1"/>
    <col min="4" max="4" width="8" style="1" customWidth="1"/>
    <col min="5" max="5" width="4.5703125" style="1" customWidth="1"/>
    <col min="6" max="6" width="6.28515625" style="1" customWidth="1"/>
    <col min="7" max="16384" width="8.85546875" style="1"/>
  </cols>
  <sheetData>
    <row r="1" spans="2:7" ht="7.15" customHeight="1"/>
    <row r="2" spans="2:7" ht="18.75">
      <c r="B2" s="3" t="s">
        <v>0</v>
      </c>
    </row>
    <row r="3" spans="2:7">
      <c r="B3" s="1" t="s">
        <v>30</v>
      </c>
    </row>
    <row r="4" spans="2:7" ht="15.75" thickBot="1">
      <c r="B4" s="5"/>
    </row>
    <row r="5" spans="2:7">
      <c r="B5" s="6" t="s">
        <v>24</v>
      </c>
      <c r="C5" s="7"/>
      <c r="D5" s="8"/>
      <c r="E5" s="6" t="s">
        <v>25</v>
      </c>
      <c r="F5" s="7"/>
      <c r="G5" s="16"/>
    </row>
    <row r="6" spans="2:7">
      <c r="B6" s="9" t="s">
        <v>22</v>
      </c>
      <c r="C6" s="10">
        <v>1.4670000000000001</v>
      </c>
      <c r="D6" s="11"/>
      <c r="E6" s="9" t="s">
        <v>22</v>
      </c>
      <c r="F6" s="10">
        <v>1.4670000000000001</v>
      </c>
      <c r="G6" s="11"/>
    </row>
    <row r="7" spans="2:7">
      <c r="B7" s="9" t="s">
        <v>5</v>
      </c>
      <c r="C7" s="10">
        <v>1</v>
      </c>
      <c r="D7" s="11" t="s">
        <v>8</v>
      </c>
      <c r="E7" s="9" t="s">
        <v>5</v>
      </c>
      <c r="F7" s="10">
        <v>1</v>
      </c>
      <c r="G7" s="11" t="s">
        <v>8</v>
      </c>
    </row>
    <row r="8" spans="2:7">
      <c r="B8" s="9" t="s">
        <v>20</v>
      </c>
      <c r="C8" s="10">
        <v>18.5</v>
      </c>
      <c r="D8" s="11" t="s">
        <v>8</v>
      </c>
      <c r="E8" s="9" t="s">
        <v>20</v>
      </c>
      <c r="F8" s="10">
        <v>18.5</v>
      </c>
      <c r="G8" s="11" t="s">
        <v>8</v>
      </c>
    </row>
    <row r="9" spans="2:7">
      <c r="B9" s="9" t="s">
        <v>17</v>
      </c>
      <c r="C9" s="10">
        <v>20</v>
      </c>
      <c r="D9" s="11" t="s">
        <v>18</v>
      </c>
      <c r="E9" s="9" t="s">
        <v>17</v>
      </c>
      <c r="F9" s="10">
        <v>20</v>
      </c>
      <c r="G9" s="11" t="s">
        <v>18</v>
      </c>
    </row>
    <row r="10" spans="2:7">
      <c r="B10" s="9"/>
      <c r="C10" s="10"/>
      <c r="D10" s="11"/>
      <c r="E10" s="9"/>
      <c r="F10" s="10"/>
      <c r="G10" s="11"/>
    </row>
    <row r="11" spans="2:7">
      <c r="B11" s="9" t="s">
        <v>7</v>
      </c>
      <c r="C11" s="10">
        <f>C7*PI()</f>
        <v>3.1415926535897931</v>
      </c>
      <c r="D11" s="11" t="s">
        <v>8</v>
      </c>
      <c r="E11" s="9" t="s">
        <v>7</v>
      </c>
      <c r="F11" s="10">
        <f>F7*PI()</f>
        <v>3.1415926535897931</v>
      </c>
      <c r="G11" s="11"/>
    </row>
    <row r="12" spans="2:7">
      <c r="B12" s="9" t="s">
        <v>13</v>
      </c>
      <c r="C12" s="10">
        <f>C7</f>
        <v>1</v>
      </c>
      <c r="D12" s="11" t="s">
        <v>8</v>
      </c>
      <c r="E12" s="9" t="s">
        <v>13</v>
      </c>
      <c r="F12" s="10">
        <f>F7</f>
        <v>1</v>
      </c>
      <c r="G12" s="11"/>
    </row>
    <row r="13" spans="2:7">
      <c r="B13" s="9" t="s">
        <v>9</v>
      </c>
      <c r="C13" s="10">
        <f>2.25*C7</f>
        <v>2.25</v>
      </c>
      <c r="D13" s="11" t="s">
        <v>8</v>
      </c>
      <c r="E13" s="9" t="s">
        <v>9</v>
      </c>
      <c r="F13" s="10">
        <f>2.25*F7</f>
        <v>2.25</v>
      </c>
      <c r="G13" s="11"/>
    </row>
    <row r="14" spans="2:7">
      <c r="B14" s="9" t="s">
        <v>14</v>
      </c>
      <c r="C14" s="10">
        <f>C13-C12</f>
        <v>1.25</v>
      </c>
      <c r="D14" s="11" t="s">
        <v>8</v>
      </c>
      <c r="E14" s="9" t="s">
        <v>14</v>
      </c>
      <c r="F14" s="10">
        <f>F13-F12</f>
        <v>1.25</v>
      </c>
      <c r="G14" s="11"/>
    </row>
    <row r="15" spans="2:7">
      <c r="B15" s="9" t="s">
        <v>26</v>
      </c>
      <c r="C15" s="10">
        <f>2*C8/(C7*(1+C6))</f>
        <v>14.997973246858532</v>
      </c>
      <c r="D15" s="11"/>
      <c r="E15" s="9" t="s">
        <v>27</v>
      </c>
      <c r="F15" s="10">
        <f>C15*F6</f>
        <v>22.002026753141468</v>
      </c>
      <c r="G15" s="11"/>
    </row>
    <row r="16" spans="2:7">
      <c r="B16" s="9" t="s">
        <v>11</v>
      </c>
      <c r="C16" s="12">
        <f>C15*C7</f>
        <v>14.997973246858532</v>
      </c>
      <c r="D16" s="11" t="s">
        <v>8</v>
      </c>
      <c r="E16" s="9" t="s">
        <v>11</v>
      </c>
      <c r="F16" s="12">
        <f>F15*F7</f>
        <v>22.002026753141468</v>
      </c>
      <c r="G16" s="11" t="s">
        <v>8</v>
      </c>
    </row>
    <row r="17" spans="2:7">
      <c r="B17" s="9" t="s">
        <v>15</v>
      </c>
      <c r="C17" s="12">
        <f>C16+2*C12</f>
        <v>16.997973246858532</v>
      </c>
      <c r="D17" s="11" t="s">
        <v>8</v>
      </c>
      <c r="E17" s="9" t="s">
        <v>15</v>
      </c>
      <c r="F17" s="12">
        <f>F16+2*F12</f>
        <v>24.002026753141468</v>
      </c>
      <c r="G17" s="11" t="s">
        <v>8</v>
      </c>
    </row>
    <row r="18" spans="2:7">
      <c r="B18" s="9" t="s">
        <v>16</v>
      </c>
      <c r="C18" s="10">
        <f>C16-2*C14</f>
        <v>12.497973246858532</v>
      </c>
      <c r="D18" s="11" t="s">
        <v>8</v>
      </c>
      <c r="E18" s="9" t="s">
        <v>16</v>
      </c>
      <c r="F18" s="10">
        <f>F16-2*F14</f>
        <v>19.502026753141468</v>
      </c>
      <c r="G18" s="11" t="s">
        <v>8</v>
      </c>
    </row>
    <row r="19" spans="2:7">
      <c r="B19" s="9" t="s">
        <v>19</v>
      </c>
      <c r="C19" s="10">
        <f>C16*COS(RADIANS(C9))</f>
        <v>14.093484786817434</v>
      </c>
      <c r="D19" s="10" t="s">
        <v>8</v>
      </c>
      <c r="E19" s="9" t="s">
        <v>19</v>
      </c>
      <c r="F19" s="10">
        <f>F16*COS(RADIANS(F9))</f>
        <v>20.675142182261176</v>
      </c>
      <c r="G19" s="11" t="s">
        <v>8</v>
      </c>
    </row>
    <row r="20" spans="2:7">
      <c r="B20" s="9" t="s">
        <v>12</v>
      </c>
      <c r="C20" s="10">
        <f>C11/2</f>
        <v>1.5707963267948966</v>
      </c>
      <c r="D20" s="11" t="s">
        <v>8</v>
      </c>
      <c r="E20" s="9" t="s">
        <v>12</v>
      </c>
      <c r="F20" s="10">
        <f>F11/2</f>
        <v>1.5707963267948966</v>
      </c>
      <c r="G20" s="11" t="s">
        <v>8</v>
      </c>
    </row>
    <row r="21" spans="2:7" ht="15.75" thickBot="1">
      <c r="B21" s="13" t="s">
        <v>21</v>
      </c>
      <c r="C21" s="14">
        <f>C7/4</f>
        <v>0.25</v>
      </c>
      <c r="D21" s="15" t="s">
        <v>8</v>
      </c>
      <c r="E21" s="13" t="s">
        <v>21</v>
      </c>
      <c r="F21" s="14">
        <f>F7/4</f>
        <v>0.25</v>
      </c>
      <c r="G21" s="15" t="s">
        <v>8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B1:D13"/>
  <sheetViews>
    <sheetView tabSelected="1" zoomScale="120" zoomScaleNormal="120" workbookViewId="0">
      <selection activeCell="D7" sqref="D7"/>
    </sheetView>
  </sheetViews>
  <sheetFormatPr defaultColWidth="8.85546875" defaultRowHeight="15"/>
  <cols>
    <col min="1" max="1" width="1.7109375" style="1" customWidth="1"/>
    <col min="2" max="2" width="7.140625" style="1" customWidth="1"/>
    <col min="3" max="3" width="6.140625" style="1" customWidth="1"/>
    <col min="4" max="16384" width="8.85546875" style="1"/>
  </cols>
  <sheetData>
    <row r="1" spans="2:4" ht="7.15" customHeight="1"/>
    <row r="2" spans="2:4" ht="18.75">
      <c r="B2" s="3" t="s">
        <v>0</v>
      </c>
    </row>
    <row r="3" spans="2:4">
      <c r="B3" s="2"/>
    </row>
    <row r="4" spans="2:4">
      <c r="B4" s="1" t="s">
        <v>2</v>
      </c>
    </row>
    <row r="5" spans="2:4">
      <c r="B5" s="1" t="s">
        <v>3</v>
      </c>
      <c r="C5" s="1">
        <v>12</v>
      </c>
    </row>
    <row r="6" spans="2:4">
      <c r="B6" s="1" t="s">
        <v>1</v>
      </c>
      <c r="C6" s="1">
        <v>28</v>
      </c>
      <c r="D6" s="1" t="s">
        <v>8</v>
      </c>
    </row>
    <row r="8" spans="2:4">
      <c r="B8" s="1" t="s">
        <v>4</v>
      </c>
    </row>
    <row r="9" spans="2:4">
      <c r="B9" s="1" t="s">
        <v>5</v>
      </c>
      <c r="C9" s="1">
        <f>C6/(C5+2)</f>
        <v>2</v>
      </c>
    </row>
    <row r="10" spans="2:4">
      <c r="B10" s="1" t="s">
        <v>6</v>
      </c>
      <c r="C10" s="27">
        <f>C9*C5</f>
        <v>24</v>
      </c>
      <c r="D10" s="1" t="s">
        <v>8</v>
      </c>
    </row>
    <row r="11" spans="2:4">
      <c r="B11" s="1" t="s">
        <v>7</v>
      </c>
      <c r="C11" s="4">
        <f>C9*PI()</f>
        <v>6.2831853071795862</v>
      </c>
      <c r="D11" s="1" t="s">
        <v>8</v>
      </c>
    </row>
    <row r="12" spans="2:4">
      <c r="B12" s="1" t="s">
        <v>9</v>
      </c>
      <c r="C12" s="1">
        <f>2.25*C9</f>
        <v>4.5</v>
      </c>
      <c r="D12" s="1" t="s">
        <v>8</v>
      </c>
    </row>
    <row r="13" spans="2:4">
      <c r="B13" s="1" t="s">
        <v>10</v>
      </c>
      <c r="C13" s="1">
        <f>C6-2*C12</f>
        <v>19</v>
      </c>
      <c r="D13" s="1" t="s">
        <v>8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B1:D13"/>
  <sheetViews>
    <sheetView zoomScale="120" zoomScaleNormal="120" workbookViewId="0">
      <selection activeCell="U32" sqref="U32"/>
    </sheetView>
  </sheetViews>
  <sheetFormatPr defaultColWidth="8.85546875" defaultRowHeight="15"/>
  <cols>
    <col min="1" max="1" width="1.7109375" style="1" customWidth="1"/>
    <col min="2" max="2" width="7.140625" style="1" customWidth="1"/>
    <col min="3" max="3" width="6.140625" style="1" customWidth="1"/>
    <col min="4" max="16384" width="8.85546875" style="1"/>
  </cols>
  <sheetData>
    <row r="1" spans="2:4" ht="7.15" customHeight="1"/>
    <row r="2" spans="2:4" ht="18.75">
      <c r="B2" s="3" t="s">
        <v>0</v>
      </c>
    </row>
    <row r="3" spans="2:4">
      <c r="B3" s="2"/>
    </row>
    <row r="4" spans="2:4">
      <c r="B4" s="1" t="s">
        <v>2</v>
      </c>
    </row>
    <row r="5" spans="2:4">
      <c r="B5" s="1" t="s">
        <v>3</v>
      </c>
      <c r="C5" s="1">
        <v>20</v>
      </c>
    </row>
    <row r="6" spans="2:4">
      <c r="B6" s="1" t="s">
        <v>1</v>
      </c>
      <c r="C6" s="1">
        <v>5.5</v>
      </c>
      <c r="D6" s="1" t="s">
        <v>8</v>
      </c>
    </row>
    <row r="8" spans="2:4">
      <c r="B8" s="1" t="s">
        <v>4</v>
      </c>
    </row>
    <row r="9" spans="2:4">
      <c r="B9" s="1" t="s">
        <v>5</v>
      </c>
      <c r="C9" s="1">
        <f>C6/(C5+2)</f>
        <v>0.25</v>
      </c>
    </row>
    <row r="10" spans="2:4">
      <c r="B10" s="1" t="s">
        <v>6</v>
      </c>
      <c r="C10" s="27">
        <f>C9*C5</f>
        <v>5</v>
      </c>
      <c r="D10" s="1" t="s">
        <v>8</v>
      </c>
    </row>
    <row r="11" spans="2:4">
      <c r="B11" s="1" t="s">
        <v>7</v>
      </c>
      <c r="C11" s="4">
        <f>C9*PI()</f>
        <v>0.78539816339744828</v>
      </c>
      <c r="D11" s="1" t="s">
        <v>8</v>
      </c>
    </row>
    <row r="12" spans="2:4">
      <c r="B12" s="1" t="s">
        <v>9</v>
      </c>
      <c r="C12" s="1">
        <f>2.25*C9</f>
        <v>0.5625</v>
      </c>
      <c r="D12" s="1" t="s">
        <v>8</v>
      </c>
    </row>
    <row r="13" spans="2:4">
      <c r="B13" s="1" t="s">
        <v>10</v>
      </c>
      <c r="C13" s="1">
        <f>C6-2*C12</f>
        <v>4.375</v>
      </c>
      <c r="D13" s="1" t="s">
        <v>8</v>
      </c>
    </row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B1:D13"/>
  <sheetViews>
    <sheetView zoomScale="120" zoomScaleNormal="120" workbookViewId="0">
      <selection activeCell="C9" sqref="C9"/>
    </sheetView>
  </sheetViews>
  <sheetFormatPr defaultColWidth="8.85546875" defaultRowHeight="15"/>
  <cols>
    <col min="1" max="1" width="1.7109375" style="1" customWidth="1"/>
    <col min="2" max="2" width="7.140625" style="1" customWidth="1"/>
    <col min="3" max="3" width="6.140625" style="1" customWidth="1"/>
    <col min="4" max="16384" width="8.85546875" style="1"/>
  </cols>
  <sheetData>
    <row r="1" spans="2:4" ht="7.15" customHeight="1"/>
    <row r="2" spans="2:4" ht="18.75">
      <c r="B2" s="3" t="s">
        <v>0</v>
      </c>
    </row>
    <row r="3" spans="2:4">
      <c r="B3" s="2"/>
    </row>
    <row r="4" spans="2:4">
      <c r="B4" s="1" t="s">
        <v>2</v>
      </c>
    </row>
    <row r="5" spans="2:4">
      <c r="B5" s="1" t="s">
        <v>3</v>
      </c>
      <c r="C5" s="1">
        <v>12</v>
      </c>
    </row>
    <row r="6" spans="2:4">
      <c r="B6" s="1" t="s">
        <v>1</v>
      </c>
      <c r="C6" s="1">
        <v>28</v>
      </c>
      <c r="D6" s="1" t="s">
        <v>8</v>
      </c>
    </row>
    <row r="8" spans="2:4">
      <c r="B8" s="1" t="s">
        <v>4</v>
      </c>
    </row>
    <row r="9" spans="2:4">
      <c r="B9" s="1" t="s">
        <v>5</v>
      </c>
      <c r="C9" s="1">
        <f>C6/(C5+2)</f>
        <v>2</v>
      </c>
    </row>
    <row r="10" spans="2:4">
      <c r="B10" s="1" t="s">
        <v>6</v>
      </c>
      <c r="C10" s="1">
        <f>C9*C5</f>
        <v>24</v>
      </c>
      <c r="D10" s="1" t="s">
        <v>8</v>
      </c>
    </row>
    <row r="11" spans="2:4">
      <c r="B11" s="1" t="s">
        <v>7</v>
      </c>
      <c r="C11" s="4">
        <f>C9*PI()</f>
        <v>6.2831853071795862</v>
      </c>
      <c r="D11" s="1" t="s">
        <v>8</v>
      </c>
    </row>
    <row r="12" spans="2:4">
      <c r="B12" s="1" t="s">
        <v>9</v>
      </c>
      <c r="C12" s="1">
        <f>2.25*C9</f>
        <v>4.5</v>
      </c>
      <c r="D12" s="1" t="s">
        <v>8</v>
      </c>
    </row>
    <row r="13" spans="2:4">
      <c r="B13" s="1" t="s">
        <v>10</v>
      </c>
      <c r="C13" s="1">
        <f>C6-2*C12</f>
        <v>19</v>
      </c>
      <c r="D13" s="1" t="s">
        <v>8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9</vt:i4>
      </vt:variant>
    </vt:vector>
  </HeadingPairs>
  <TitlesOfParts>
    <vt:vector size="9" baseType="lpstr">
      <vt:lpstr>denti diritti (2)</vt:lpstr>
      <vt:lpstr>denti diritti</vt:lpstr>
      <vt:lpstr>denti elicoidali</vt:lpstr>
      <vt:lpstr>formule denti diritti</vt:lpstr>
      <vt:lpstr>1</vt:lpstr>
      <vt:lpstr>2</vt:lpstr>
      <vt:lpstr>Ricavare m (3)</vt:lpstr>
      <vt:lpstr>Ricavare m (2)</vt:lpstr>
      <vt:lpstr>Ricavare 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2021-04-03T16:00:57Z</cp:lastPrinted>
  <dcterms:created xsi:type="dcterms:W3CDTF">2021-04-03T13:36:10Z</dcterms:created>
  <dcterms:modified xsi:type="dcterms:W3CDTF">2021-10-10T17:11:17Z</dcterms:modified>
</cp:coreProperties>
</file>