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96" windowWidth="18132" windowHeight="13464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63" i="1"/>
  <c r="B64" s="1"/>
  <c r="G41"/>
  <c r="G34"/>
  <c r="G35" s="1"/>
  <c r="I35" s="1"/>
  <c r="B56"/>
  <c r="B57" s="1"/>
  <c r="D57" s="1"/>
  <c r="B49"/>
  <c r="B41"/>
  <c r="B44" s="1"/>
  <c r="H22"/>
  <c r="G19"/>
  <c r="G20" s="1"/>
  <c r="G11"/>
  <c r="G6"/>
  <c r="G5"/>
  <c r="G17" s="1"/>
  <c r="G18" s="1"/>
  <c r="B37"/>
  <c r="B30"/>
  <c r="B34"/>
  <c r="B35" s="1"/>
  <c r="D35" s="1"/>
  <c r="B27"/>
  <c r="B28" s="1"/>
  <c r="D28" s="1"/>
  <c r="C22"/>
  <c r="B20"/>
  <c r="B18"/>
  <c r="B19"/>
  <c r="B17"/>
  <c r="B11"/>
  <c r="B6"/>
  <c r="B5"/>
  <c r="B66" l="1"/>
  <c r="B59"/>
  <c r="B52"/>
  <c r="B50"/>
  <c r="D50" s="1"/>
  <c r="B42"/>
  <c r="G37"/>
  <c r="G27"/>
  <c r="G44" l="1"/>
  <c r="G42"/>
  <c r="G28"/>
  <c r="I28" s="1"/>
  <c r="G30"/>
</calcChain>
</file>

<file path=xl/sharedStrings.xml><?xml version="1.0" encoding="utf-8"?>
<sst xmlns="http://schemas.openxmlformats.org/spreadsheetml/2006/main" count="167" uniqueCount="42">
  <si>
    <t>Compito 3AME</t>
  </si>
  <si>
    <t>Dispersioni/m2</t>
  </si>
  <si>
    <t>w/m2</t>
  </si>
  <si>
    <t>Bagno</t>
  </si>
  <si>
    <t>Negozio</t>
  </si>
  <si>
    <t>w</t>
  </si>
  <si>
    <t>°C</t>
  </si>
  <si>
    <t>T int</t>
  </si>
  <si>
    <t>T mandata</t>
  </si>
  <si>
    <t>T ritorno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</si>
  <si>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Tm</t>
    </r>
  </si>
  <si>
    <t>Radiatore 800</t>
  </si>
  <si>
    <t>Elementi Bagno</t>
  </si>
  <si>
    <t>Elementi Negozio</t>
  </si>
  <si>
    <t>Larghezza</t>
  </si>
  <si>
    <t>m</t>
  </si>
  <si>
    <t>Larghezza radiatore</t>
  </si>
  <si>
    <t>Nel negozio utilizzo 2 radatori da</t>
  </si>
  <si>
    <t>elementi</t>
  </si>
  <si>
    <t>SCELTA DEL RADIATORE</t>
  </si>
  <si>
    <t>velocità</t>
  </si>
  <si>
    <t>m/s</t>
  </si>
  <si>
    <t>portata H2O</t>
  </si>
  <si>
    <t>Kg/s</t>
  </si>
  <si>
    <t>diametro</t>
  </si>
  <si>
    <t>mm</t>
  </si>
  <si>
    <t>Negozio (2 radiatori uguali)</t>
  </si>
  <si>
    <t>Scelgo tubo 14x2</t>
  </si>
  <si>
    <t>La velocità diventa</t>
  </si>
  <si>
    <t>Scelgo tubo 18x2.5</t>
  </si>
  <si>
    <t>Nel negozio utilizzo 3 radatori da</t>
  </si>
  <si>
    <t>Scelgo tubo 16x2</t>
  </si>
  <si>
    <t>CALDAIA</t>
  </si>
  <si>
    <t>Scelgo tubo 20x2,5</t>
  </si>
  <si>
    <t>DIMENSIONAMENTO TUBI 3 RADIATORI</t>
  </si>
  <si>
    <t>DIMENSIONAMENTO TUBI 4 RADIATORI</t>
  </si>
  <si>
    <t>Negozio (3 radiatori uguali)</t>
  </si>
  <si>
    <t>DIMENSIONAMENTO TUBI 4 RADIATORI BASSA TEMEPERATURA</t>
  </si>
  <si>
    <t>IMPIANTO ALTA TEMPERATURA</t>
  </si>
  <si>
    <t>IMPIANTO BASSA TEMPERATURA</t>
  </si>
  <si>
    <t>IMPIANTO A 3 RADIATORI</t>
  </si>
  <si>
    <t>IMPIANTO A 4 RADIATORI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</si>
</sst>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0.00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6" fontId="0" fillId="2" borderId="0" xfId="0" applyNumberFormat="1" applyFill="1"/>
    <xf numFmtId="2" fontId="0" fillId="2" borderId="0" xfId="0" applyNumberFormat="1" applyFill="1"/>
    <xf numFmtId="0" fontId="3" fillId="2" borderId="0" xfId="0" applyFont="1" applyFill="1"/>
    <xf numFmtId="0" fontId="1" fillId="2" borderId="0" xfId="0" applyFont="1" applyFill="1"/>
    <xf numFmtId="1" fontId="0" fillId="2" borderId="0" xfId="0" applyNumberFormat="1" applyFill="1"/>
    <xf numFmtId="165" fontId="0" fillId="2" borderId="0" xfId="0" applyNumberFormat="1" applyFill="1"/>
    <xf numFmtId="167" fontId="0" fillId="2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</xdr:colOff>
      <xdr:row>77</xdr:row>
      <xdr:rowOff>24922</xdr:rowOff>
    </xdr:from>
    <xdr:to>
      <xdr:col>6</xdr:col>
      <xdr:colOff>5861</xdr:colOff>
      <xdr:row>104</xdr:row>
      <xdr:rowOff>161780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" y="14080891"/>
          <a:ext cx="4900246" cy="50429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730395</xdr:colOff>
      <xdr:row>76</xdr:row>
      <xdr:rowOff>15282</xdr:rowOff>
    </xdr:from>
    <xdr:to>
      <xdr:col>13</xdr:col>
      <xdr:colOff>369278</xdr:colOff>
      <xdr:row>103</xdr:row>
      <xdr:rowOff>138330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2149" y="13889544"/>
          <a:ext cx="4855652" cy="50291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topLeftCell="A70" zoomScale="130" zoomScaleNormal="130" workbookViewId="0">
      <selection activeCell="W83" sqref="W83"/>
    </sheetView>
  </sheetViews>
  <sheetFormatPr defaultRowHeight="14.4"/>
  <cols>
    <col min="1" max="1" width="18.5546875" style="1" customWidth="1"/>
    <col min="2" max="2" width="12.88671875" style="1" customWidth="1"/>
    <col min="3" max="3" width="5.88671875" style="1" customWidth="1"/>
    <col min="4" max="4" width="4.5546875" style="1" customWidth="1"/>
    <col min="5" max="5" width="8.88671875" style="1"/>
    <col min="6" max="6" width="20.6640625" style="1" customWidth="1"/>
    <col min="7" max="7" width="8.88671875" style="1"/>
    <col min="8" max="8" width="5.77734375" style="1" customWidth="1"/>
    <col min="9" max="9" width="5.109375" style="1" customWidth="1"/>
    <col min="10" max="16384" width="8.88671875" style="1"/>
  </cols>
  <sheetData>
    <row r="1" spans="1:8" ht="21">
      <c r="A1" s="5" t="s">
        <v>0</v>
      </c>
    </row>
    <row r="2" spans="1:8" ht="12.6" customHeight="1">
      <c r="A2" s="5"/>
    </row>
    <row r="3" spans="1:8">
      <c r="A3" s="6" t="s">
        <v>38</v>
      </c>
      <c r="F3" s="6" t="s">
        <v>39</v>
      </c>
    </row>
    <row r="4" spans="1:8">
      <c r="A4" s="1" t="s">
        <v>1</v>
      </c>
      <c r="B4" s="1">
        <v>120</v>
      </c>
      <c r="C4" s="1" t="s">
        <v>2</v>
      </c>
      <c r="F4" s="1" t="s">
        <v>1</v>
      </c>
      <c r="G4" s="1">
        <v>120</v>
      </c>
      <c r="H4" s="1" t="s">
        <v>2</v>
      </c>
    </row>
    <row r="5" spans="1:8">
      <c r="A5" s="1" t="s">
        <v>3</v>
      </c>
      <c r="B5" s="1">
        <f>4*B4</f>
        <v>480</v>
      </c>
      <c r="C5" s="1" t="s">
        <v>5</v>
      </c>
      <c r="F5" s="1" t="s">
        <v>3</v>
      </c>
      <c r="G5" s="1">
        <f>4*G4</f>
        <v>480</v>
      </c>
      <c r="H5" s="1" t="s">
        <v>5</v>
      </c>
    </row>
    <row r="6" spans="1:8">
      <c r="A6" s="1" t="s">
        <v>4</v>
      </c>
      <c r="B6" s="1">
        <f>((10*5)-(2.1*2.1))*B4</f>
        <v>5470.8</v>
      </c>
      <c r="C6" s="1" t="s">
        <v>5</v>
      </c>
      <c r="F6" s="1" t="s">
        <v>4</v>
      </c>
      <c r="G6" s="1">
        <f>((10*5)-(2.1*2.1))*G4</f>
        <v>5470.8</v>
      </c>
      <c r="H6" s="1" t="s">
        <v>5</v>
      </c>
    </row>
    <row r="8" spans="1:8">
      <c r="A8" s="1" t="s">
        <v>7</v>
      </c>
      <c r="B8" s="1">
        <v>20</v>
      </c>
      <c r="C8" s="1" t="s">
        <v>6</v>
      </c>
      <c r="F8" s="1" t="s">
        <v>7</v>
      </c>
      <c r="G8" s="1">
        <v>20</v>
      </c>
      <c r="H8" s="1" t="s">
        <v>6</v>
      </c>
    </row>
    <row r="9" spans="1:8">
      <c r="A9" s="1" t="s">
        <v>8</v>
      </c>
      <c r="B9" s="1">
        <v>75</v>
      </c>
      <c r="C9" s="1" t="s">
        <v>6</v>
      </c>
      <c r="F9" s="1" t="s">
        <v>8</v>
      </c>
      <c r="G9" s="1">
        <v>55</v>
      </c>
      <c r="H9" s="1" t="s">
        <v>6</v>
      </c>
    </row>
    <row r="10" spans="1:8">
      <c r="A10" s="1" t="s">
        <v>9</v>
      </c>
      <c r="B10" s="1">
        <v>65</v>
      </c>
      <c r="C10" s="1" t="s">
        <v>6</v>
      </c>
      <c r="F10" s="1" t="s">
        <v>9</v>
      </c>
      <c r="G10" s="1">
        <v>45</v>
      </c>
      <c r="H10" s="1" t="s">
        <v>6</v>
      </c>
    </row>
    <row r="11" spans="1:8">
      <c r="A11" s="1" t="s">
        <v>10</v>
      </c>
      <c r="B11" s="1">
        <f>(B9+B10)/2-B8</f>
        <v>50</v>
      </c>
      <c r="C11" s="1" t="s">
        <v>6</v>
      </c>
      <c r="F11" s="1" t="s">
        <v>10</v>
      </c>
      <c r="G11" s="1">
        <f>(G9+G10)/2-G8</f>
        <v>30</v>
      </c>
      <c r="H11" s="1" t="s">
        <v>6</v>
      </c>
    </row>
    <row r="13" spans="1:8">
      <c r="A13" s="6" t="s">
        <v>19</v>
      </c>
      <c r="F13" s="6" t="s">
        <v>19</v>
      </c>
    </row>
    <row r="14" spans="1:8">
      <c r="A14" s="1" t="s">
        <v>11</v>
      </c>
      <c r="B14" s="1">
        <v>147.1</v>
      </c>
      <c r="C14" s="1" t="s">
        <v>5</v>
      </c>
      <c r="F14" s="1" t="s">
        <v>11</v>
      </c>
      <c r="G14" s="1">
        <v>75.599999999999994</v>
      </c>
      <c r="H14" s="1" t="s">
        <v>5</v>
      </c>
    </row>
    <row r="15" spans="1:8">
      <c r="A15" s="1" t="s">
        <v>14</v>
      </c>
      <c r="B15" s="1">
        <v>0.08</v>
      </c>
      <c r="C15" s="1" t="s">
        <v>15</v>
      </c>
      <c r="F15" s="1" t="s">
        <v>14</v>
      </c>
      <c r="G15" s="1">
        <v>0.08</v>
      </c>
      <c r="H15" s="1" t="s">
        <v>15</v>
      </c>
    </row>
    <row r="17" spans="1:10">
      <c r="A17" s="1" t="s">
        <v>12</v>
      </c>
      <c r="B17" s="7">
        <f>CEILING(B5/B14,1)</f>
        <v>4</v>
      </c>
      <c r="F17" s="1" t="s">
        <v>12</v>
      </c>
      <c r="G17" s="7">
        <f>CEILING(G5/G14,1)</f>
        <v>7</v>
      </c>
    </row>
    <row r="18" spans="1:10">
      <c r="A18" s="1" t="s">
        <v>16</v>
      </c>
      <c r="B18" s="1">
        <f>B17*B15</f>
        <v>0.32</v>
      </c>
      <c r="C18" s="1" t="s">
        <v>15</v>
      </c>
      <c r="F18" s="1" t="s">
        <v>16</v>
      </c>
      <c r="G18" s="1">
        <f>G17*G15</f>
        <v>0.56000000000000005</v>
      </c>
      <c r="H18" s="1" t="s">
        <v>15</v>
      </c>
    </row>
    <row r="19" spans="1:10">
      <c r="A19" s="1" t="s">
        <v>13</v>
      </c>
      <c r="B19" s="7">
        <f>CEILING(B6/B14,1)</f>
        <v>38</v>
      </c>
      <c r="F19" s="1" t="s">
        <v>13</v>
      </c>
      <c r="G19" s="7">
        <f>CEILING(G6/G14,1)</f>
        <v>73</v>
      </c>
    </row>
    <row r="20" spans="1:10">
      <c r="A20" s="1" t="s">
        <v>16</v>
      </c>
      <c r="B20" s="1">
        <f>B19*B15</f>
        <v>3.04</v>
      </c>
      <c r="C20" s="1" t="s">
        <v>15</v>
      </c>
      <c r="F20" s="1" t="s">
        <v>16</v>
      </c>
      <c r="G20" s="1">
        <f>G19*G15</f>
        <v>5.84</v>
      </c>
      <c r="H20" s="1" t="s">
        <v>15</v>
      </c>
    </row>
    <row r="22" spans="1:10">
      <c r="A22" s="1" t="s">
        <v>17</v>
      </c>
      <c r="C22" s="1">
        <f>B19/2</f>
        <v>19</v>
      </c>
      <c r="D22" s="1" t="s">
        <v>18</v>
      </c>
      <c r="F22" s="1" t="s">
        <v>30</v>
      </c>
      <c r="H22" s="7">
        <f>G19/3</f>
        <v>24.333333333333332</v>
      </c>
      <c r="I22" s="1" t="s">
        <v>18</v>
      </c>
    </row>
    <row r="24" spans="1:10">
      <c r="A24" s="6" t="s">
        <v>34</v>
      </c>
      <c r="F24" s="6" t="s">
        <v>37</v>
      </c>
    </row>
    <row r="25" spans="1:10">
      <c r="A25" s="1" t="s">
        <v>3</v>
      </c>
      <c r="F25" s="1" t="s">
        <v>3</v>
      </c>
    </row>
    <row r="26" spans="1:10">
      <c r="A26" s="1" t="s">
        <v>20</v>
      </c>
      <c r="B26" s="1">
        <v>0.2</v>
      </c>
      <c r="C26" s="1" t="s">
        <v>21</v>
      </c>
      <c r="F26" s="1" t="s">
        <v>20</v>
      </c>
      <c r="G26" s="1">
        <v>0.2</v>
      </c>
      <c r="H26" s="1" t="s">
        <v>21</v>
      </c>
    </row>
    <row r="27" spans="1:10">
      <c r="A27" s="1" t="s">
        <v>22</v>
      </c>
      <c r="B27" s="2">
        <f>B5/(4186*($B$9-$B$10))</f>
        <v>1.1466794075489728E-2</v>
      </c>
      <c r="C27" s="1" t="s">
        <v>23</v>
      </c>
      <c r="F27" s="1" t="s">
        <v>22</v>
      </c>
      <c r="G27" s="2">
        <f>G5/(4186*($B$9-$B$10))</f>
        <v>1.1466794075489728E-2</v>
      </c>
      <c r="H27" s="1" t="s">
        <v>23</v>
      </c>
    </row>
    <row r="28" spans="1:10">
      <c r="A28" s="1" t="s">
        <v>24</v>
      </c>
      <c r="B28" s="2">
        <f>((4*B27/(1000*B26*3.14))^0.5)</f>
        <v>8.5461631706529578E-3</v>
      </c>
      <c r="C28" s="1" t="s">
        <v>15</v>
      </c>
      <c r="D28" s="8">
        <f>B28*1000</f>
        <v>8.5461631706529584</v>
      </c>
      <c r="E28" s="1" t="s">
        <v>25</v>
      </c>
      <c r="F28" s="1" t="s">
        <v>24</v>
      </c>
      <c r="G28" s="2">
        <f>((4*G27/(1000*G26*3.14))^0.5)</f>
        <v>8.5461631706529578E-3</v>
      </c>
      <c r="H28" s="1" t="s">
        <v>15</v>
      </c>
      <c r="I28" s="8">
        <f>G28*1000</f>
        <v>8.5461631706529584</v>
      </c>
      <c r="J28" s="1" t="s">
        <v>25</v>
      </c>
    </row>
    <row r="29" spans="1:10">
      <c r="A29" s="1" t="s">
        <v>27</v>
      </c>
      <c r="B29" s="1">
        <v>0.01</v>
      </c>
      <c r="C29" s="1" t="s">
        <v>15</v>
      </c>
      <c r="D29" s="8"/>
      <c r="F29" s="1" t="s">
        <v>27</v>
      </c>
      <c r="G29" s="1">
        <v>0.01</v>
      </c>
      <c r="H29" s="1" t="s">
        <v>15</v>
      </c>
      <c r="I29" s="8"/>
    </row>
    <row r="30" spans="1:10">
      <c r="A30" s="1" t="s">
        <v>28</v>
      </c>
      <c r="B30" s="4">
        <f>4*B27/(1000*3.14*B29^2)</f>
        <v>0.14607380987885005</v>
      </c>
      <c r="C30" s="1" t="s">
        <v>21</v>
      </c>
      <c r="D30" s="8"/>
      <c r="F30" s="1" t="s">
        <v>28</v>
      </c>
      <c r="G30" s="4">
        <f>4*G27/(1000*3.14*G29^2)</f>
        <v>0.14607380987885005</v>
      </c>
      <c r="H30" s="1" t="s">
        <v>21</v>
      </c>
      <c r="I30" s="8"/>
    </row>
    <row r="32" spans="1:10">
      <c r="A32" s="1" t="s">
        <v>26</v>
      </c>
      <c r="F32" s="1" t="s">
        <v>26</v>
      </c>
    </row>
    <row r="33" spans="1:10">
      <c r="A33" s="1" t="s">
        <v>20</v>
      </c>
      <c r="B33" s="1">
        <v>0.5</v>
      </c>
      <c r="C33" s="1" t="s">
        <v>21</v>
      </c>
      <c r="F33" s="1" t="s">
        <v>20</v>
      </c>
      <c r="G33" s="1">
        <v>0.5</v>
      </c>
      <c r="H33" s="1" t="s">
        <v>21</v>
      </c>
    </row>
    <row r="34" spans="1:10">
      <c r="A34" s="1" t="s">
        <v>22</v>
      </c>
      <c r="B34" s="2">
        <f>(B6/2)/(4186*($B$9-$B$10))</f>
        <v>6.5346392737697087E-2</v>
      </c>
      <c r="C34" s="1" t="s">
        <v>23</v>
      </c>
      <c r="F34" s="1" t="s">
        <v>22</v>
      </c>
      <c r="G34" s="2">
        <f>(G6/3)/(4186*($G$9-$G$10))</f>
        <v>4.3564261825131394E-2</v>
      </c>
      <c r="H34" s="1" t="s">
        <v>23</v>
      </c>
    </row>
    <row r="35" spans="1:10">
      <c r="A35" s="1" t="s">
        <v>24</v>
      </c>
      <c r="B35" s="3">
        <f>((4*B34/(1000*B33*3.14))^0.5)</f>
        <v>1.2903008362758638E-2</v>
      </c>
      <c r="C35" s="1" t="s">
        <v>15</v>
      </c>
      <c r="D35" s="8">
        <f>B35*1000</f>
        <v>12.903008362758637</v>
      </c>
      <c r="E35" s="1" t="s">
        <v>25</v>
      </c>
      <c r="F35" s="1" t="s">
        <v>24</v>
      </c>
      <c r="G35" s="3">
        <f>((4*G34/(1000*G33*3.14))^0.5)</f>
        <v>1.0535262211874284E-2</v>
      </c>
      <c r="H35" s="1" t="s">
        <v>15</v>
      </c>
      <c r="I35" s="8">
        <f>G35*1000</f>
        <v>10.535262211874285</v>
      </c>
      <c r="J35" s="1" t="s">
        <v>25</v>
      </c>
    </row>
    <row r="36" spans="1:10">
      <c r="A36" s="1" t="s">
        <v>29</v>
      </c>
      <c r="B36" s="1">
        <v>1.2999999999999999E-2</v>
      </c>
      <c r="C36" s="1" t="s">
        <v>15</v>
      </c>
      <c r="F36" s="1" t="s">
        <v>31</v>
      </c>
      <c r="G36" s="1">
        <v>1.2E-2</v>
      </c>
      <c r="H36" s="1" t="s">
        <v>15</v>
      </c>
    </row>
    <row r="37" spans="1:10">
      <c r="A37" s="1" t="s">
        <v>28</v>
      </c>
      <c r="B37" s="4">
        <f>4*B34/(1000*3.14*B36^2)</f>
        <v>0.49256693730597445</v>
      </c>
      <c r="C37" s="1" t="s">
        <v>21</v>
      </c>
      <c r="F37" s="1" t="s">
        <v>28</v>
      </c>
      <c r="G37" s="4">
        <f>4*G34/(1000*3.14*G36^2)</f>
        <v>0.3853880203921744</v>
      </c>
      <c r="H37" s="1" t="s">
        <v>21</v>
      </c>
    </row>
    <row r="39" spans="1:10">
      <c r="A39" s="1" t="s">
        <v>32</v>
      </c>
      <c r="F39" s="1" t="s">
        <v>32</v>
      </c>
    </row>
    <row r="40" spans="1:10">
      <c r="A40" s="1" t="s">
        <v>20</v>
      </c>
      <c r="B40" s="1">
        <v>1</v>
      </c>
      <c r="C40" s="1" t="s">
        <v>21</v>
      </c>
      <c r="F40" s="1" t="s">
        <v>20</v>
      </c>
      <c r="G40" s="1">
        <v>1</v>
      </c>
      <c r="H40" s="1" t="s">
        <v>21</v>
      </c>
    </row>
    <row r="41" spans="1:10">
      <c r="A41" s="1" t="s">
        <v>22</v>
      </c>
      <c r="B41" s="2">
        <f>B27+2*B34</f>
        <v>0.1421595795508839</v>
      </c>
      <c r="C41" s="1" t="s">
        <v>23</v>
      </c>
      <c r="F41" s="1" t="s">
        <v>22</v>
      </c>
      <c r="G41" s="2">
        <f>G27+3*G34</f>
        <v>0.1421595795508839</v>
      </c>
      <c r="H41" s="1" t="s">
        <v>23</v>
      </c>
    </row>
    <row r="42" spans="1:10">
      <c r="A42" s="1" t="s">
        <v>24</v>
      </c>
      <c r="B42" s="3">
        <f>((4*B41/(1000*B40*3.14))^0.5)</f>
        <v>1.345715444651299E-2</v>
      </c>
      <c r="C42" s="1" t="s">
        <v>15</v>
      </c>
      <c r="F42" s="1" t="s">
        <v>24</v>
      </c>
      <c r="G42" s="3">
        <f>((4*G41/(1000*G40*3.14))^0.5)</f>
        <v>1.345715444651299E-2</v>
      </c>
      <c r="H42" s="1" t="s">
        <v>15</v>
      </c>
    </row>
    <row r="43" spans="1:10">
      <c r="A43" s="1" t="s">
        <v>33</v>
      </c>
      <c r="B43" s="1">
        <v>1.4999999999999999E-2</v>
      </c>
      <c r="C43" s="1" t="s">
        <v>15</v>
      </c>
      <c r="F43" s="1" t="s">
        <v>33</v>
      </c>
      <c r="G43" s="1">
        <v>1.4999999999999999E-2</v>
      </c>
      <c r="H43" s="1" t="s">
        <v>15</v>
      </c>
    </row>
    <row r="44" spans="1:10">
      <c r="A44" s="1" t="s">
        <v>28</v>
      </c>
      <c r="B44" s="4">
        <f>4*B41/(1000*3.14*B43^2)</f>
        <v>0.80486669243246367</v>
      </c>
      <c r="C44" s="1" t="s">
        <v>21</v>
      </c>
      <c r="F44" s="1" t="s">
        <v>28</v>
      </c>
      <c r="G44" s="4">
        <f>4*G41/(1000*3.14*G43^2)</f>
        <v>0.80486669243246367</v>
      </c>
      <c r="H44" s="1" t="s">
        <v>21</v>
      </c>
    </row>
    <row r="46" spans="1:10">
      <c r="A46" s="6" t="s">
        <v>35</v>
      </c>
      <c r="F46" s="6"/>
    </row>
    <row r="47" spans="1:10">
      <c r="A47" s="1" t="s">
        <v>3</v>
      </c>
    </row>
    <row r="48" spans="1:10">
      <c r="A48" s="1" t="s">
        <v>20</v>
      </c>
      <c r="B48" s="1">
        <v>0.2</v>
      </c>
      <c r="C48" s="1" t="s">
        <v>21</v>
      </c>
    </row>
    <row r="49" spans="1:9">
      <c r="A49" s="1" t="s">
        <v>22</v>
      </c>
      <c r="B49" s="2">
        <f>B5/(4186*($B$9-$B$10))</f>
        <v>1.1466794075489728E-2</v>
      </c>
      <c r="C49" s="1" t="s">
        <v>23</v>
      </c>
      <c r="G49" s="2"/>
    </row>
    <row r="50" spans="1:9">
      <c r="A50" s="1" t="s">
        <v>24</v>
      </c>
      <c r="B50" s="2">
        <f>((4*B49/(1000*B48*3.14))^0.5)</f>
        <v>8.5461631706529578E-3</v>
      </c>
      <c r="C50" s="1" t="s">
        <v>15</v>
      </c>
      <c r="D50" s="8">
        <f>B50*1000</f>
        <v>8.5461631706529584</v>
      </c>
      <c r="E50" s="1" t="s">
        <v>25</v>
      </c>
      <c r="G50" s="2"/>
      <c r="I50" s="8"/>
    </row>
    <row r="51" spans="1:9">
      <c r="A51" s="1" t="s">
        <v>27</v>
      </c>
      <c r="B51" s="1">
        <v>0.01</v>
      </c>
      <c r="C51" s="1" t="s">
        <v>15</v>
      </c>
      <c r="D51" s="8"/>
      <c r="I51" s="8"/>
    </row>
    <row r="52" spans="1:9">
      <c r="A52" s="1" t="s">
        <v>28</v>
      </c>
      <c r="B52" s="4">
        <f>4*B49/(1000*3.14*B51^2)</f>
        <v>0.14607380987885005</v>
      </c>
      <c r="C52" s="1" t="s">
        <v>21</v>
      </c>
      <c r="D52" s="8"/>
      <c r="G52" s="4"/>
      <c r="I52" s="8"/>
    </row>
    <row r="54" spans="1:9">
      <c r="A54" s="1" t="s">
        <v>36</v>
      </c>
    </row>
    <row r="55" spans="1:9">
      <c r="A55" s="1" t="s">
        <v>20</v>
      </c>
      <c r="B55" s="1">
        <v>0.5</v>
      </c>
      <c r="C55" s="1" t="s">
        <v>21</v>
      </c>
    </row>
    <row r="56" spans="1:9">
      <c r="A56" s="1" t="s">
        <v>22</v>
      </c>
      <c r="B56" s="9">
        <f>(B6/3)/(4186*($B$9-$B$10))</f>
        <v>4.3564261825131394E-2</v>
      </c>
      <c r="C56" s="1" t="s">
        <v>23</v>
      </c>
      <c r="G56" s="9"/>
    </row>
    <row r="57" spans="1:9">
      <c r="A57" s="1" t="s">
        <v>24</v>
      </c>
      <c r="B57" s="2">
        <f>((4*B56/(1000*B55*3.14))^0.5)</f>
        <v>1.0535262211874284E-2</v>
      </c>
      <c r="C57" s="1" t="s">
        <v>15</v>
      </c>
      <c r="D57" s="8">
        <f>B57*1000</f>
        <v>10.535262211874285</v>
      </c>
      <c r="E57" s="1" t="s">
        <v>25</v>
      </c>
      <c r="G57" s="2"/>
      <c r="I57" s="8"/>
    </row>
    <row r="58" spans="1:9">
      <c r="A58" s="1" t="s">
        <v>27</v>
      </c>
      <c r="B58" s="1">
        <v>0.01</v>
      </c>
      <c r="C58" s="1" t="s">
        <v>15</v>
      </c>
    </row>
    <row r="59" spans="1:9">
      <c r="A59" s="1" t="s">
        <v>28</v>
      </c>
      <c r="B59" s="4">
        <f>4*B56/(1000*3.14*B58^2)</f>
        <v>0.55495874936473111</v>
      </c>
      <c r="C59" s="1" t="s">
        <v>21</v>
      </c>
      <c r="G59" s="4"/>
    </row>
    <row r="61" spans="1:9">
      <c r="A61" s="1" t="s">
        <v>32</v>
      </c>
    </row>
    <row r="62" spans="1:9">
      <c r="A62" s="1" t="s">
        <v>20</v>
      </c>
      <c r="B62" s="1">
        <v>1</v>
      </c>
      <c r="C62" s="1" t="s">
        <v>21</v>
      </c>
    </row>
    <row r="63" spans="1:9">
      <c r="A63" s="1" t="s">
        <v>22</v>
      </c>
      <c r="B63" s="2">
        <f>B49+3*B56</f>
        <v>0.1421595795508839</v>
      </c>
      <c r="C63" s="1" t="s">
        <v>23</v>
      </c>
    </row>
    <row r="64" spans="1:9">
      <c r="A64" s="1" t="s">
        <v>24</v>
      </c>
      <c r="B64" s="3">
        <f>((4*B63/(1000*B62*3.14))^0.5)</f>
        <v>1.345715444651299E-2</v>
      </c>
      <c r="C64" s="1" t="s">
        <v>15</v>
      </c>
    </row>
    <row r="65" spans="1:7">
      <c r="A65" s="1" t="s">
        <v>33</v>
      </c>
      <c r="B65" s="1">
        <v>1.4999999999999999E-2</v>
      </c>
      <c r="C65" s="1" t="s">
        <v>15</v>
      </c>
    </row>
    <row r="66" spans="1:7">
      <c r="A66" s="1" t="s">
        <v>28</v>
      </c>
      <c r="B66" s="4">
        <f>4*B63/(1000*3.14*B65^2)</f>
        <v>0.80486669243246367</v>
      </c>
      <c r="C66" s="1" t="s">
        <v>21</v>
      </c>
    </row>
    <row r="76" spans="1:7">
      <c r="A76" s="6" t="s">
        <v>40</v>
      </c>
      <c r="G76" s="6" t="s">
        <v>41</v>
      </c>
    </row>
  </sheetData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2021-03-08T08:50:43Z</cp:lastPrinted>
  <dcterms:created xsi:type="dcterms:W3CDTF">2021-03-08T08:03:52Z</dcterms:created>
  <dcterms:modified xsi:type="dcterms:W3CDTF">2021-03-08T09:00:13Z</dcterms:modified>
</cp:coreProperties>
</file>